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<sst xmlns="http://schemas.openxmlformats.org/spreadsheetml/2006/main" count="3662" uniqueCount="2963">
  <si>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</si>
  <si>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</si>
  <si>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</si>
  <si>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</si>
  <si>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</si>
  <si>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</si>
  <si>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</si>
  <si>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</si>
  <si>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</si>
  <si>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</si>
  <si>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</si>
  <si>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</si>
  <si>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</si>
  <si>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</si>
  <si>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</si>
  <si>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</si>
  <si>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</si>
  <si>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</si>
  <si>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</si>
  <si>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</si>
  <si>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</si>
  <si>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</si>
  <si>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</si>
  <si>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</si>
  <si>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</si>
  <si>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</si>
  <si>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</si>
  <si>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</si>
  <si>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</si>
  <si>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</si>
  <si>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</si>
  <si>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</si>
  <si>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</si>
  <si>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</si>
  <si>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</si>
  <si>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</si>
  <si>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</si>
  <si>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</si>
  <si>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</si>
  <si>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</si>
  <si>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</si>
  <si>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</si>
  <si>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</si>
  <si>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</si>
  <si>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</si>
  <si>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</si>
  <si>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</si>
  <si>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</si>
  <si>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</si>
  <si>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</si>
  <si>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</si>
  <si>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</si>
  <si>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</si>
  <si>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</si>
  <si>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</si>
  <si>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</si>
  <si>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</si>
  <si>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</si>
  <si>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</si>
  <si>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</si>
  <si>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</si>
  <si>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</si>
  <si>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</si>
  <si>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</si>
  <si>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</si>
  <si>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</si>
  <si>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</si>
  <si>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</si>
  <si>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</si>
  <si>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</si>
  <si>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</si>
  <si>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</si>
  <si>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</si>
  <si>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</si>
  <si>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</si>
  <si>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</si>
  <si>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</si>
  <si>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</si>
  <si>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</si>
  <si>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</si>
  <si>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</si>
  <si>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</si>
  <si>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</si>
  <si>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</si>
  <si>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</si>
  <si>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</si>
  <si>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</si>
  <si>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</si>
  <si>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</si>
  <si>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</si>
  <si>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</si>
  <si>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</si>
  <si>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</si>
  <si>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</si>
  <si>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</si>
  <si>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</si>
  <si>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</si>
  <si>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</si>
  <si>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</si>
  <si>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</si>
  <si>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</si>
  <si>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</si>
  <si>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</si>
  <si>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</si>
  <si>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</si>
  <si>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</si>
  <si>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</si>
  <si>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</si>
  <si>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</si>
  <si>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</si>
  <si>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</si>
  <si>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</si>
  <si>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</si>
  <si>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</si>
  <si>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</si>
  <si>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</si>
  <si>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</si>
  <si>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</si>
  <si>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</si>
  <si>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</si>
  <si>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</si>
  <si>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</si>
  <si>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</si>
  <si>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</si>
  <si>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</si>
  <si>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</si>
  <si>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</si>
  <si>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</si>
  <si>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</si>
  <si>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</si>
  <si>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</si>
  <si>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</si>
  <si>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</si>
  <si>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</si>
  <si>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</si>
  <si>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</si>
  <si>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</si>
  <si>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</si>
  <si>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</si>
  <si>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</si>
  <si>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</si>
  <si>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</si>
  <si>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</si>
  <si>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</si>
  <si>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</si>
  <si>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</si>
  <si>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</si>
  <si>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</si>
  <si>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</si>
  <si>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</si>
  <si>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</si>
  <si>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</si>
  <si>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</si>
  <si>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</si>
  <si>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</si>
  <si>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</si>
  <si>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</si>
  <si>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</si>
  <si>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</si>
  <si>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</si>
  <si>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</si>
  <si>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</si>
  <si>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</si>
  <si>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</si>
  <si>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</si>
  <si>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</si>
  <si>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</si>
  <si>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</si>
  <si>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</si>
  <si>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</si>
  <si>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</si>
  <si>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</si>
  <si>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</si>
  <si>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</si>
  <si>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</si>
  <si>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</si>
  <si>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</si>
  <si>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</si>
  <si>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</si>
  <si>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</si>
  <si>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</si>
  <si>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</si>
  <si>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</si>
  <si>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</si>
  <si>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</si>
  <si>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</si>
  <si>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</si>
  <si>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</si>
  <si>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</si>
  <si>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</si>
  <si>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</si>
  <si>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</si>
  <si>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</si>
  <si>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</si>
  <si>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</si>
  <si>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</si>
  <si>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</si>
  <si>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</si>
  <si>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</si>
  <si>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</si>
  <si>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</si>
  <si>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</si>
  <si>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</si>
  <si>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</si>
  <si>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</si>
  <si>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</si>
  <si>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</si>
  <si>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</si>
  <si>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</si>
  <si>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</si>
  <si>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</si>
  <si>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</si>
  <si>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</si>
  <si>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</si>
  <si>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</si>
  <si>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</si>
  <si>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</si>
  <si>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</si>
  <si>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</si>
  <si>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</si>
  <si>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</si>
  <si>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</si>
  <si>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</si>
  <si>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</si>
  <si>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</si>
  <si>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</si>
  <si>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</si>
  <si>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</si>
  <si>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</si>
  <si>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</si>
  <si>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</si>
  <si>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</si>
  <si>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</si>
  <si>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</si>
  <si>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</si>
  <si>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</si>
  <si>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</si>
  <si>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</si>
  <si>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</si>
  <si>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</si>
  <si>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</si>
  <si>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</si>
  <si>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</si>
  <si>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</si>
  <si>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</si>
  <si>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</si>
  <si>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</si>
  <si>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</si>
  <si>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</si>
  <si>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</si>
  <si>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</si>
  <si>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</si>
  <si>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</si>
  <si>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</si>
  <si>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</si>
  <si>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</si>
  <si>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</si>
  <si>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</si>
  <si>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</si>
  <si>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</si>
  <si>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</si>
  <si>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</si>
  <si>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</si>
  <si>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</si>
  <si>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</si>
  <si>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</si>
  <si>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</si>
  <si>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</si>
  <si>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</si>
  <si>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</si>
  <si>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</si>
  <si>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</si>
  <si>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</si>
  <si>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</si>
  <si>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</si>
  <si>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</si>
  <si>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</si>
  <si>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</si>
  <si>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</si>
  <si>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</si>
  <si>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</si>
  <si>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</si>
  <si>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</si>
  <si>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</si>
  <si>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</si>
  <si>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</si>
  <si>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</si>
  <si>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</si>
  <si>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</si>
  <si>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</si>
  <si>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</si>
  <si>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</si>
  <si>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</si>
  <si>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</si>
  <si>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</si>
  <si>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</si>
  <si>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</si>
  <si>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</si>
  <si>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</si>
  <si>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</si>
  <si>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</si>
  <si>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</si>
  <si>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</si>
  <si>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</si>
  <si>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</si>
  <si>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</si>
  <si>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</si>
  <si>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</si>
  <si>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</si>
  <si>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</si>
  <si>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</si>
  <si>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</si>
  <si>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</si>
  <si>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</si>
  <si>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</si>
  <si>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</si>
  <si>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</si>
  <si>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</si>
  <si>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</si>
  <si>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</si>
  <si>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</si>
  <si>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</si>
  <si>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</si>
  <si>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</si>
  <si>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</si>
  <si>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</si>
  <si>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</si>
  <si>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</si>
  <si>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</si>
  <si>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</si>
  <si>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</si>
  <si>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</si>
  <si>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</si>
  <si>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</si>
  <si>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</si>
  <si>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</si>
  <si>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</si>
  <si>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</si>
  <si>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</si>
  <si>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</si>
  <si>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</si>
  <si>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</si>
  <si>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</si>
  <si>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</si>
  <si>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</si>
  <si>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</si>
  <si>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</si>
  <si>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</si>
  <si>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</si>
  <si>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</si>
  <si>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</si>
  <si>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</si>
  <si>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</si>
  <si>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</si>
  <si>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</si>
  <si>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</si>
  <si>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</si>
  <si>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</si>
  <si>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</si>
  <si>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</si>
  <si>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</si>
  <si>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</si>
  <si>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</si>
  <si>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</si>
  <si>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</si>
  <si>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</si>
  <si>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</si>
  <si>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</si>
  <si>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</si>
  <si>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</si>
  <si>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</si>
  <si>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</si>
  <si>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</si>
  <si>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</si>
  <si>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</si>
  <si>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</si>
  <si>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</si>
  <si>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</si>
  <si>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</si>
  <si>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</si>
  <si>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</si>
  <si>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</si>
  <si>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</si>
  <si>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</si>
  <si>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</si>
  <si>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</si>
  <si>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</si>
  <si>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</si>
  <si>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</si>
  <si>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</si>
  <si>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</si>
  <si>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</si>
  <si>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</si>
  <si>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</si>
  <si>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</si>
  <si>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</si>
  <si>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</si>
  <si>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</si>
  <si>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</si>
  <si>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</si>
  <si>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</si>
  <si>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</si>
  <si>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</si>
  <si>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</si>
  <si>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</si>
  <si>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</si>
  <si>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</si>
  <si>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</si>
  <si>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</si>
  <si>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</si>
  <si>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</si>
  <si>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</si>
  <si>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</si>
  <si>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</si>
  <si>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</si>
  <si>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</si>
  <si>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</si>
  <si>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</si>
  <si>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</si>
  <si>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</si>
  <si>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</si>
  <si>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</si>
  <si>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</si>
  <si>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</si>
  <si>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</si>
  <si>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</si>
  <si>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</si>
  <si>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</si>
  <si>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</si>
  <si>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</si>
  <si>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</si>
  <si>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</si>
  <si>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</si>
  <si>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</si>
  <si>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</si>
  <si>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</si>
  <si>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</si>
  <si>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</si>
  <si>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</si>
  <si>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</si>
  <si>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</si>
  <si>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</si>
  <si>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</si>
  <si>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</si>
  <si>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</si>
  <si>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</si>
  <si>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</si>
  <si>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</si>
  <si>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</si>
  <si>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</si>
  <si>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</si>
  <si>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</si>
  <si>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</si>
  <si>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</si>
  <si>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</si>
  <si>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</si>
  <si>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</si>
  <si>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</si>
  <si>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</si>
  <si>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</si>
  <si>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</si>
  <si>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</si>
  <si>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</si>
  <si>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</si>
  <si>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</si>
  <si>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</si>
  <si>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</si>
  <si>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</si>
  <si>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</si>
  <si>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</si>
  <si>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</si>
  <si>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</si>
  <si>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</si>
  <si>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</si>
  <si>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</si>
  <si>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</si>
  <si>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</si>
  <si>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</si>
  <si>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</si>
  <si>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</si>
  <si>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</si>
  <si>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</si>
  <si>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</si>
  <si>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</si>
  <si>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</si>
  <si>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</si>
  <si>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</si>
  <si>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</si>
  <si>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</si>
  <si>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</si>
  <si>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</si>
  <si>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</si>
  <si>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</si>
  <si>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</si>
  <si>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</si>
  <si>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</si>
  <si>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</si>
  <si>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</si>
  <si>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</si>
  <si>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</si>
  <si>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</si>
  <si>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</si>
  <si>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</si>
  <si>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</si>
  <si>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</si>
  <si>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</si>
  <si>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</si>
  <si>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</si>
  <si>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</si>
  <si>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</si>
  <si>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</si>
  <si>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</si>
  <si>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</si>
  <si>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</si>
  <si>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</si>
  <si>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</si>
  <si>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</si>
  <si>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</si>
  <si>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</si>
  <si>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</si>
  <si>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</si>
  <si>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</si>
  <si>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</si>
  <si>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</si>
  <si>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</si>
  <si>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</si>
  <si>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</si>
  <si>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</si>
  <si>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</si>
  <si>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</si>
  <si>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</si>
  <si>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</si>
  <si>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</si>
  <si>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</si>
  <si>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</si>
  <si>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</si>
  <si>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</si>
  <si>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</si>
  <si>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</si>
  <si>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</si>
  <si>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</si>
  <si>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</si>
  <si>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</si>
  <si>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</si>
  <si>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</si>
  <si>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</si>
  <si>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</si>
  <si>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</si>
  <si>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</si>
  <si>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</si>
  <si>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</si>
  <si>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</si>
  <si>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</si>
  <si>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</si>
  <si>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</si>
  <si>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</si>
  <si>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</si>
  <si>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</si>
  <si>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</si>
  <si>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</si>
  <si>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</si>
  <si>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</si>
  <si>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</si>
  <si>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</si>
  <si>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</si>
  <si>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</si>
  <si>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</si>
  <si>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</si>
  <si>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</si>
  <si>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</si>
  <si>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</si>
  <si>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</si>
  <si>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</si>
  <si>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</si>
  <si>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</si>
  <si>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</si>
  <si>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</si>
  <si>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</si>
  <si>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</si>
  <si>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</si>
  <si>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</si>
  <si>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</si>
  <si>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</si>
  <si>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</si>
  <si>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</si>
  <si>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</si>
  <si>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</si>
  <si>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</si>
  <si>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</si>
  <si>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</si>
  <si>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</si>
  <si>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</si>
  <si>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</si>
  <si>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</si>
  <si>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</si>
  <si>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</si>
  <si>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</si>
  <si>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</si>
  <si>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</si>
  <si>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</si>
  <si>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</si>
  <si>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</si>
  <si>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</si>
  <si>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</si>
  <si>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</si>
  <si>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</si>
  <si>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</si>
  <si>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</si>
  <si>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</si>
  <si>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</si>
  <si>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</si>
  <si>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</si>
  <si>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</si>
  <si>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</si>
  <si>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</si>
  <si>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</si>
  <si>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</si>
  <si>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</si>
  <si>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</si>
  <si>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</si>
  <si>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</si>
  <si>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</si>
  <si>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</si>
  <si>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</si>
  <si>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</si>
  <si>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</si>
  <si>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</si>
  <si>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</si>
  <si>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</si>
  <si>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</si>
  <si>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</si>
  <si>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</si>
  <si>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</si>
  <si>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</si>
  <si>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</si>
  <si>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</si>
  <si>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</si>
  <si>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</si>
  <si>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</si>
  <si>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</si>
  <si>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</si>
  <si>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</si>
  <si>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</si>
  <si>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</si>
  <si>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</si>
  <si>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</si>
  <si>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</si>
  <si>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</si>
  <si>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</si>
  <si>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</si>
  <si>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</si>
  <si>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</si>
  <si>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</si>
  <si>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</si>
  <si>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</si>
  <si>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</si>
  <si>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</si>
  <si>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</si>
  <si>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</si>
  <si>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</si>
  <si>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</si>
  <si>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</si>
  <si>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</si>
  <si>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</si>
  <si>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</si>
  <si>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</si>
  <si>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</si>
  <si>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</si>
  <si>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</si>
  <si>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</si>
  <si>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</si>
  <si>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</si>
  <si>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</si>
  <si>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</si>
  <si>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</si>
  <si>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</si>
  <si>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</si>
  <si>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</si>
  <si>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</si>
  <si>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</si>
  <si>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</si>
  <si>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</si>
  <si>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</si>
  <si>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</si>
  <si>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</si>
  <si>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</si>
  <si>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</si>
  <si>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</si>
  <si>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</si>
  <si>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</si>
  <si>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</si>
  <si>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</si>
  <si>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</si>
  <si>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</si>
  <si>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</si>
  <si>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</si>
  <si>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</si>
  <si>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</si>
  <si>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</si>
  <si>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</si>
  <si>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</si>
  <si>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</si>
  <si>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</si>
  <si>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</si>
  <si>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</si>
  <si>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</si>
  <si>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</si>
  <si>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</si>
  <si>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</si>
  <si>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</si>
  <si>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</si>
  <si>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</si>
  <si>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</si>
  <si>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</si>
  <si>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</si>
  <si>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</si>
  <si>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</si>
  <si>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</si>
  <si>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</si>
  <si>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</si>
  <si>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</si>
  <si>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</si>
  <si>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</si>
  <si>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</si>
  <si>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</si>
  <si>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</si>
  <si>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</si>
  <si>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</si>
  <si>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</si>
  <si>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</si>
  <si>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</si>
  <si>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</si>
  <si>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</si>
  <si>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</si>
  <si>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</si>
  <si>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</si>
  <si>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</si>
  <si>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</si>
  <si>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</si>
  <si>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</si>
  <si>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</si>
  <si>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</si>
  <si>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</si>
  <si>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</si>
  <si>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</si>
  <si>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</si>
  <si>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</si>
  <si>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</si>
  <si>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</si>
  <si>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</si>
  <si>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</si>
  <si>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</si>
  <si>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</si>
  <si>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</si>
  <si>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</si>
  <si>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</si>
  <si>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</si>
  <si>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</si>
  <si>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</si>
  <si>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</si>
  <si>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</si>
  <si>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</si>
  <si>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</si>
  <si>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</si>
  <si>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</si>
  <si>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</si>
  <si>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</si>
  <si>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</si>
  <si>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</si>
  <si>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</si>
  <si>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</si>
  <si>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</si>
  <si>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</si>
  <si>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</si>
  <si>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</si>
  <si>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</si>
  <si>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</si>
  <si>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</si>
  <si>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</si>
  <si>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</si>
  <si>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</si>
  <si>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</si>
  <si>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</si>
  <si>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</si>
  <si>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</si>
  <si>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</si>
  <si>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</si>
  <si>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</si>
  <si>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</si>
  <si>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</si>
  <si>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</si>
  <si>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</si>
  <si>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</si>
  <si>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</si>
  <si>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</si>
  <si>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</si>
  <si>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</si>
  <si>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</si>
  <si>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</si>
  <si>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</si>
  <si>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</si>
  <si>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</si>
  <si>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</si>
  <si>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</si>
  <si>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</si>
  <si>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</si>
  <si>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</si>
  <si>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</si>
  <si>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</si>
  <si>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</si>
  <si>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</si>
  <si>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</si>
  <si>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</si>
  <si>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</si>
  <si>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</si>
  <si>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</si>
  <si>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</si>
  <si>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</si>
  <si>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</si>
  <si>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</si>
  <si>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</si>
  <si>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</si>
  <si>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</si>
  <si>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</si>
  <si>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</si>
  <si>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</si>
  <si>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</si>
  <si>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</si>
  <si>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</si>
  <si>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</si>
  <si>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</si>
  <si>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</si>
  <si>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</si>
  <si>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</si>
  <si>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</si>
  <si>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</si>
  <si>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</si>
  <si>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</si>
  <si>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</si>
  <si>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</si>
  <si>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</si>
  <si>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</si>
  <si>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</si>
  <si>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</si>
  <si>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</si>
  <si>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</si>
  <si>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</si>
  <si>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</si>
  <si>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</si>
  <si>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</si>
  <si>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</si>
  <si>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</si>
  <si>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</si>
  <si>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</si>
  <si>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</si>
  <si>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</si>
  <si>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</si>
  <si>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</si>
  <si>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</si>
  <si>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</si>
  <si>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</si>
  <si>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</si>
  <si>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</si>
  <si>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</si>
  <si>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</si>
  <si>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</si>
  <si>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</si>
  <si>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</si>
  <si>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</si>
  <si>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</si>
  <si>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</si>
  <si>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</si>
  <si>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</si>
  <si>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</si>
  <si>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</si>
  <si>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</si>
  <si>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</si>
  <si>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</si>
  <si>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</si>
  <si>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</si>
  <si>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</si>
  <si>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</si>
  <si>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</si>
  <si>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</si>
  <si>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</si>
  <si>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</si>
  <si>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</si>
  <si>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</si>
  <si>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</si>
  <si>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</si>
  <si>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</si>
  <si>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</si>
  <si>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</si>
  <si>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</si>
  <si>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</si>
  <si>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</si>
  <si>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</si>
  <si>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</si>
  <si>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</si>
  <si>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</si>
  <si>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</si>
  <si>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</si>
  <si>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</si>
  <si>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</si>
  <si>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</si>
  <si>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</si>
  <si>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</si>
  <si>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</si>
  <si>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</si>
  <si>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</si>
  <si>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</si>
  <si>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</si>
  <si>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</si>
  <si>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</si>
  <si>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</si>
  <si>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</si>
  <si>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</si>
  <si>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</si>
  <si>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</si>
  <si>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</si>
  <si>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</si>
  <si>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</si>
  <si>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</si>
  <si>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</si>
  <si>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</si>
  <si>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</si>
  <si>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</si>
  <si>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</si>
  <si>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</si>
  <si>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</si>
  <si>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</si>
  <si>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</si>
  <si>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</si>
  <si>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</si>
  <si>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</si>
  <si>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</si>
  <si>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</si>
  <si>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</si>
  <si>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</si>
  <si>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</si>
  <si>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</si>
  <si>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</si>
  <si>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</si>
  <si>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</si>
  <si>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</si>
  <si>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</si>
  <si>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</si>
  <si>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</si>
  <si>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</si>
  <si>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</si>
  <si>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</si>
  <si>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</si>
  <si>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</si>
  <si>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</si>
  <si>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</si>
  <si>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</si>
  <si>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</si>
  <si>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</si>
  <si>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</si>
  <si>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</si>
  <si>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</si>
  <si>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</si>
  <si>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</si>
  <si>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</si>
  <si>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</si>
  <si>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</si>
  <si>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</si>
  <si>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</si>
  <si>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</si>
  <si>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</si>
  <si>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</si>
  <si>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</si>
  <si>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</si>
  <si>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</si>
  <si>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</si>
  <si>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</si>
  <si>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</si>
  <si>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</si>
  <si>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</si>
  <si>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</si>
  <si>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</si>
  <si>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</si>
  <si>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</si>
  <si>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</si>
  <si>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</si>
  <si>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</si>
  <si>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</si>
  <si>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</si>
  <si>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</si>
  <si>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</si>
  <si>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</si>
  <si>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</si>
  <si>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</si>
  <si>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</si>
  <si>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</si>
  <si>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</si>
  <si>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</si>
  <si>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</si>
  <si>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</si>
  <si>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</si>
  <si>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</si>
  <si>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</si>
  <si>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</si>
  <si>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</si>
  <si>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</si>
  <si>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</si>
  <si>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</si>
  <si>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</si>
  <si>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</si>
  <si>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</si>
  <si>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</si>
  <si>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</si>
  <si>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</si>
  <si>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</si>
  <si>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</si>
  <si>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</si>
  <si>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</si>
  <si>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</si>
  <si>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</si>
  <si>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</si>
  <si>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</si>
  <si>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</si>
  <si>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</si>
  <si>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</si>
  <si>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</si>
  <si>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</si>
  <si>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</si>
  <si>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</si>
  <si>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</si>
  <si>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</si>
  <si>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</si>
  <si>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</si>
  <si>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</si>
  <si>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</si>
  <si>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</si>
  <si>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</si>
  <si>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</si>
  <si>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</si>
  <si>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</si>
  <si>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</si>
  <si>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</si>
  <si>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</si>
  <si>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</si>
  <si>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</si>
  <si>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</si>
  <si>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</si>
  <si>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</si>
  <si>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</si>
  <si>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</si>
  <si>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</si>
  <si>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</si>
  <si>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</si>
  <si>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</si>
  <si>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</si>
  <si>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</si>
  <si>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</si>
  <si>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</si>
  <si>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</si>
  <si>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</si>
  <si>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</si>
  <si>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</si>
  <si>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</si>
  <si>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</si>
  <si>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</si>
  <si>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</si>
  <si>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</si>
  <si>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</si>
  <si>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</si>
  <si>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</si>
  <si>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</si>
  <si>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</si>
  <si>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</si>
  <si>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</si>
  <si>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</si>
  <si>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</si>
  <si>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</si>
  <si>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</si>
  <si>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</si>
  <si>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</si>
  <si>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</si>
  <si>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</si>
  <si>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</si>
  <si>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</si>
  <si>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</si>
  <si>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</si>
  <si>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</si>
  <si>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</si>
  <si>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</si>
  <si>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</si>
  <si>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</si>
  <si>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</si>
  <si>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</si>
  <si>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</si>
  <si>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</si>
  <si>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</si>
  <si>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</si>
  <si>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</si>
  <si>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</si>
  <si>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</si>
  <si>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</si>
  <si>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</si>
  <si>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</si>
  <si>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</si>
  <si>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</si>
  <si>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</si>
  <si>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</si>
  <si>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</si>
  <si>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</si>
  <si>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</si>
  <si>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</si>
  <si>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</si>
  <si>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</si>
  <si>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</si>
  <si>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</si>
  <si>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</si>
  <si>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</si>
  <si>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</si>
  <si>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</si>
  <si>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</si>
  <si>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</si>
  <si>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</si>
  <si>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</si>
  <si>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</si>
  <si>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</si>
  <si>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</si>
  <si>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</si>
  <si>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</si>
  <si>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</si>
  <si>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</si>
  <si>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</si>
  <si>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</si>
  <si>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</si>
  <si>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</si>
  <si>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</si>
  <si>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</si>
  <si>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</si>
  <si>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</si>
  <si>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</si>
  <si>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</si>
  <si>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</si>
  <si>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</si>
  <si>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</si>
  <si>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</si>
  <si>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</si>
  <si>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</si>
  <si>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</si>
  <si>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</si>
  <si>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</si>
  <si>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</si>
  <si>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</si>
  <si>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</si>
  <si>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</si>
  <si>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</si>
  <si>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</si>
  <si>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</si>
  <si>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</si>
  <si>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</si>
  <si>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</si>
  <si>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</si>
  <si>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</si>
  <si>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</si>
  <si>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</si>
  <si>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</si>
  <si>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</si>
  <si>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</si>
  <si>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</si>
  <si>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</si>
  <si>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</si>
  <si>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</si>
  <si>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</si>
  <si>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</si>
  <si>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</si>
  <si>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</si>
  <si>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</si>
  <si>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</si>
  <si>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</si>
  <si>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</si>
  <si>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</si>
  <si>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</si>
  <si>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</si>
  <si>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</si>
  <si>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</si>
  <si>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</si>
  <si>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</si>
  <si>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</si>
  <si>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</si>
  <si>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</si>
  <si>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</si>
  <si>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</si>
  <si>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</si>
  <si>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</si>
  <si>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</si>
  <si>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</si>
  <si>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</si>
  <si>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</si>
  <si>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</si>
  <si>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</si>
  <si>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</si>
  <si>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</si>
  <si>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</si>
  <si>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</si>
  <si>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</si>
  <si>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</si>
  <si>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</si>
  <si>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</si>
  <si>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</si>
  <si>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</si>
  <si>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</si>
  <si>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</si>
  <si>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</si>
  <si>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</si>
  <si>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</si>
  <si>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</si>
  <si>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</si>
  <si>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</si>
  <si>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</si>
  <si>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</si>
  <si>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</si>
  <si>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</si>
  <si>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</si>
  <si>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</si>
  <si>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</si>
  <si>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</si>
  <si>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</si>
  <si>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</si>
  <si>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</si>
  <si>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</si>
  <si>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</si>
  <si>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</si>
  <si>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</si>
  <si>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</si>
  <si>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</si>
  <si>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</si>
  <si>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</si>
  <si>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</si>
  <si>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</si>
  <si>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</si>
  <si>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</si>
  <si>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</si>
  <si>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</si>
  <si>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</si>
  <si>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</si>
  <si>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</si>
  <si>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</si>
  <si>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</si>
  <si>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</si>
  <si>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</si>
  <si>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</si>
  <si>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</si>
  <si>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</si>
  <si>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</si>
  <si>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</si>
  <si>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</si>
  <si>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</si>
  <si>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</si>
  <si>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</si>
  <si>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</si>
  <si>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</si>
  <si>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</si>
  <si>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</si>
  <si>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</si>
  <si>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</si>
  <si>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</si>
  <si>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</si>
  <si>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</si>
  <si>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</si>
  <si>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</si>
  <si>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</si>
  <si>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</si>
  <si>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</si>
  <si>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</si>
  <si>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</si>
  <si>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</si>
  <si>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</si>
  <si>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</si>
  <si>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</si>
  <si>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</si>
  <si>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</si>
  <si>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</si>
  <si>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</si>
  <si>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</si>
  <si>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</si>
  <si>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</si>
  <si>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</si>
  <si>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</si>
  <si>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</si>
  <si>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</si>
  <si>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</si>
  <si>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</si>
  <si>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</si>
  <si>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</si>
  <si>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</si>
  <si>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</si>
  <si>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</si>
  <si>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</si>
  <si>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</si>
  <si>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</si>
  <si>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</si>
  <si>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</si>
  <si>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</si>
  <si>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</si>
  <si>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</si>
  <si>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</si>
  <si>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</si>
  <si>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</si>
  <si>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</si>
  <si>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</si>
  <si>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</si>
  <si>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</si>
  <si>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</si>
  <si>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</si>
  <si>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</si>
  <si>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</si>
  <si>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</si>
  <si>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</si>
  <si>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</si>
  <si>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</si>
  <si>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</si>
  <si>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</si>
  <si>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</si>
  <si>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</si>
  <si>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</si>
  <si>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</si>
  <si>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</si>
  <si>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</si>
  <si>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</si>
  <si>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</si>
  <si>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</si>
  <si>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</si>
  <si>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</si>
  <si>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</si>
  <si>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</si>
  <si>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</si>
  <si>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</si>
  <si>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</si>
  <si>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</si>
  <si>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</si>
  <si>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</si>
  <si>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</si>
  <si>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</si>
  <si>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</si>
  <si>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</si>
  <si>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</si>
  <si>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</si>
  <si>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</si>
  <si>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</si>
  <si>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</si>
  <si>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</si>
  <si>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</si>
  <si>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</si>
  <si>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</si>
  <si>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</si>
  <si>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</si>
  <si>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</si>
  <si>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</si>
  <si>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</si>
  <si>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</si>
  <si>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</si>
  <si>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</si>
  <si>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</si>
  <si>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</si>
  <si>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</si>
  <si>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</si>
  <si>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</si>
  <si>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</si>
  <si>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</si>
  <si>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</si>
  <si>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</si>
  <si>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</si>
  <si>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</si>
  <si>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</si>
  <si>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</si>
  <si>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</si>
  <si>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</si>
  <si>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</si>
  <si>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</si>
  <si>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</si>
  <si>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</si>
  <si>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</si>
  <si>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</si>
  <si>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</si>
  <si>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</si>
  <si>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</si>
  <si>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</si>
  <si>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</si>
  <si>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</si>
  <si>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</si>
  <si>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</si>
  <si>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</si>
  <si>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</si>
  <si>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</si>
  <si>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</si>
  <si>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</si>
  <si>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</si>
  <si>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</si>
  <si>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</si>
  <si>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</si>
  <si>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</si>
  <si>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</si>
  <si>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</si>
  <si>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</si>
  <si>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</si>
  <si>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</si>
  <si>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</si>
  <si>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</si>
  <si>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</si>
  <si>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</si>
  <si>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</si>
  <si>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</si>
  <si>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</si>
  <si>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</si>
  <si>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</si>
  <si>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</si>
  <si>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</si>
  <si>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</si>
  <si>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</si>
  <si>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</si>
  <si>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</si>
  <si>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</si>
  <si>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</si>
  <si>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</si>
  <si>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</si>
  <si>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</si>
  <si>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</si>
  <si>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</si>
  <si>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</si>
  <si>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</si>
  <si>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</si>
  <si>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</si>
  <si>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</si>
  <si>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</si>
  <si>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</si>
  <si>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</si>
  <si>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</si>
  <si>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</si>
  <si>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</si>
  <si>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</si>
  <si>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</si>
  <si>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</si>
  <si>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</si>
  <si>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</si>
  <si>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</si>
  <si>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</si>
  <si>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</si>
  <si>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</si>
  <si>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</si>
  <si>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</si>
  <si>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</si>
  <si>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</si>
  <si>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</si>
  <si>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</si>
  <si>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</si>
  <si>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</si>
  <si>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</si>
  <si>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</si>
  <si>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</si>
  <si>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</si>
  <si>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</si>
  <si>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</si>
  <si>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</si>
  <si>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</si>
  <si>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</si>
  <si>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</si>
  <si>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</si>
  <si>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</si>
  <si>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</si>
  <si>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</si>
  <si>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</si>
  <si>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</si>
  <si>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</si>
  <si>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</si>
  <si>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</si>
  <si>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</si>
  <si>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</si>
  <si>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</si>
  <si>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</si>
  <si>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</si>
  <si>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</si>
  <si>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</si>
  <si>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</si>
  <si>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</si>
  <si>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</si>
  <si>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</si>
  <si>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</si>
  <si>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</si>
  <si>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</si>
  <si>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</si>
  <si>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</si>
  <si>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</si>
  <si>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</si>
  <si>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</si>
  <si>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</si>
  <si>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</si>
  <si>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</si>
  <si>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</si>
  <si>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</si>
  <si>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</si>
  <si>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</si>
  <si>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</si>
  <si>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</si>
  <si>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</si>
  <si>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</si>
  <si>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</si>
  <si>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</si>
  <si>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</si>
  <si>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</si>
  <si>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</si>
  <si>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</si>
  <si>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</si>
  <si>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</si>
  <si>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</si>
  <si>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</si>
  <si>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</si>
  <si>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</si>
  <si>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</si>
  <si>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</si>
  <si>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</si>
  <si>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</si>
  <si>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</si>
  <si>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</si>
  <si>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</si>
  <si>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</si>
  <si>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</si>
  <si>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</si>
  <si>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</si>
  <si>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</si>
  <si>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</si>
  <si>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</si>
  <si>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</si>
  <si>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</si>
  <si>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</si>
  <si>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</si>
  <si>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</si>
  <si>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</si>
  <si>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</si>
  <si>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</si>
  <si>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</si>
  <si>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</si>
  <si>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</si>
  <si>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</si>
  <si>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</si>
  <si>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</si>
  <si>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</si>
  <si>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</si>
  <si>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</si>
  <si>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</si>
  <si>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</si>
  <si>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</si>
  <si>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</si>
  <si>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</si>
  <si>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</si>
  <si>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</si>
  <si>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</si>
  <si>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</si>
  <si>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</si>
  <si>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</si>
  <si>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</si>
  <si>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</si>
  <si>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</si>
  <si>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</si>
  <si>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</si>
  <si>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</si>
  <si>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</si>
  <si>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</si>
  <si>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</si>
  <si>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</si>
  <si>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</si>
  <si>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</si>
  <si>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</si>
  <si>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</si>
  <si>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</si>
  <si>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</si>
  <si>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</si>
  <si>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</si>
  <si>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</si>
  <si>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</si>
  <si>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</si>
  <si>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</si>
  <si>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</si>
  <si>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</si>
  <si>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</si>
  <si>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</si>
  <si>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</si>
  <si>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</si>
  <si>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</si>
  <si>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</si>
  <si>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</si>
  <si>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</si>
  <si>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</si>
  <si>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</si>
  <si>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</si>
  <si>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</si>
  <si>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</si>
  <si>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</si>
  <si>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</si>
  <si>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</si>
  <si>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</si>
  <si>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</si>
  <si>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</si>
  <si>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</si>
  <si>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</si>
  <si>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</si>
  <si>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</si>
  <si>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</si>
  <si>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</si>
  <si>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</si>
  <si>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</si>
  <si>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</si>
  <si>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</si>
  <si>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</si>
  <si>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</si>
  <si>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</si>
  <si>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</si>
  <si>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</si>
  <si>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</si>
  <si>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</si>
  <si>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</si>
  <si>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</si>
  <si>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</si>
  <si>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</si>
  <si>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</si>
  <si>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</si>
  <si>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</si>
  <si>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</si>
  <si>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</si>
  <si>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</si>
  <si>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</si>
  <si>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</si>
  <si>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</si>
  <si>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</si>
  <si>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</si>
  <si>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</si>
  <si>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</si>
  <si>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</si>
  <si>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</si>
  <si>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</si>
  <si>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</si>
  <si>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</si>
  <si>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</si>
  <si>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</si>
  <si>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</si>
  <si>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</si>
  <si>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</si>
  <si>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</si>
  <si>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</si>
  <si>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</si>
  <si>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</si>
  <si>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</si>
  <si>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</si>
  <si>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</si>
  <si>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</si>
  <si>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</si>
  <si>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</si>
  <si>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</si>
  <si>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</si>
  <si>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</si>
  <si>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</si>
  <si>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</si>
  <si>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</si>
  <si>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</si>
  <si>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</si>
  <si>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</si>
  <si>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</si>
  <si>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</si>
  <si>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</si>
  <si>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</si>
  <si>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</si>
  <si>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</si>
  <si>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</si>
  <si>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</si>
  <si>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</si>
  <si>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</si>
  <si>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</si>
  <si>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</si>
  <si>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</si>
  <si>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</si>
  <si>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</si>
  <si>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</si>
  <si>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</si>
  <si>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</si>
  <si>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</si>
  <si>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</si>
  <si>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</si>
  <si>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</si>
  <si>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</si>
  <si>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</si>
  <si>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</si>
  <si>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</si>
  <si>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</si>
  <si>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</si>
  <si>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</si>
  <si>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</si>
  <si>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</si>
  <si>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</si>
  <si>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</si>
  <si>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</si>
  <si>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</si>
  <si>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</si>
  <si>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</si>
  <si>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</si>
  <si>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</si>
  <si>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</si>
  <si>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</si>
  <si>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</si>
  <si>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</si>
  <si>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</si>
  <si>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</si>
  <si>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</si>
  <si>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</si>
  <si>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</si>
  <si>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</si>
  <si>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</si>
  <si>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</si>
  <si>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</si>
  <si>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</si>
  <si>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</si>
  <si>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</si>
  <si>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</si>
  <si>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</si>
  <si>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</si>
  <si>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</si>
  <si>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</si>
  <si>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</si>
  <si>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</si>
  <si>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</si>
  <si>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</si>
  <si>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</si>
  <si>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</si>
  <si>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</si>
  <si>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</si>
  <si>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</si>
  <si>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</si>
  <si>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</si>
  <si>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</si>
  <si>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</si>
  <si>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</si>
  <si>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</si>
  <si>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</si>
  <si>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</si>
  <si>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</si>
  <si>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</si>
  <si>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</si>
  <si>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</si>
  <si>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</si>
  <si>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</si>
  <si>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</si>
  <si>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</si>
  <si>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</si>
  <si>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</si>
  <si>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</si>
  <si>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</si>
  <si>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</si>
  <si>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</si>
  <si>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</si>
  <si>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</si>
  <si>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</si>
  <si>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</si>
  <si>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</si>
  <si>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</si>
  <si>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</si>
  <si>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</si>
  <si>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</si>
  <si>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</si>
  <si>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</si>
  <si>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</si>
  <si>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</si>
  <si>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</si>
  <si>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</si>
  <si>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</si>
  <si>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</si>
  <si>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</si>
  <si>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</si>
  <si>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</si>
  <si>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</si>
  <si>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</si>
  <si>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</si>
  <si>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</si>
  <si>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</si>
  <si>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</si>
  <si>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</si>
  <si>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</si>
  <si>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</si>
  <si>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</si>
  <si>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</si>
  <si>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</si>
  <si>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</si>
  <si>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</si>
  <si>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</si>
  <si>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</si>
  <si>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</si>
  <si>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</si>
  <si>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</si>
  <si>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</si>
  <si>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</si>
  <si>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</si>
  <si>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</si>
  <si>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</si>
  <si>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</si>
  <si>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</si>
  <si>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</si>
  <si>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</si>
  <si>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</si>
  <si>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</si>
  <si>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</si>
  <si>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</si>
  <si>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</si>
  <si>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</si>
  <si>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</si>
  <si>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</si>
  <si>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</si>
  <si>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</si>
  <si>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</si>
  <si>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</si>
  <si>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</si>
  <si>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</si>
  <si>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</si>
  <si>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</si>
  <si>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</si>
  <si>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</si>
  <si>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</si>
  <si>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</si>
  <si>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</si>
  <si>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</si>
  <si>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</si>
  <si>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</si>
  <si>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</si>
  <si>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</si>
  <si>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</si>
  <si>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</si>
  <si>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</si>
  <si>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</si>
  <si>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</si>
  <si>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</si>
  <si>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</si>
  <si>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</si>
  <si>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</si>
  <si>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</si>
  <si>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</si>
  <si>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</si>
  <si>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</si>
  <si>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</si>
  <si>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</si>
  <si>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</si>
  <si>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</si>
  <si>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</si>
  <si>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</si>
  <si>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</si>
  <si>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</si>
  <si>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</si>
  <si>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</si>
  <si>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</si>
  <si>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</si>
  <si>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</si>
  <si>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</si>
  <si>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</si>
  <si>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</si>
  <si>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</si>
  <si>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</si>
  <si>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</si>
  <si>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</si>
  <si>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</si>
  <si>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</si>
  <si>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</si>
  <si>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</si>
  <si>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</si>
  <si>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</si>
  <si>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</si>
  <si>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</si>
  <si>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</si>
  <si>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</si>
  <si>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</si>
  <si>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</si>
  <si>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</si>
  <si>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</si>
  <si>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</si>
  <si>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</si>
  <si>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</si>
  <si>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</si>
  <si>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</si>
  <si>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</si>
  <si>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</si>
  <si>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</si>
  <si>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</si>
  <si>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</si>
  <si>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</si>
  <si>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</si>
  <si>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</si>
  <si>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</si>
  <si>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</si>
  <si>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</si>
  <si>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</si>
  <si>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</si>
  <si>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</si>
  <si>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</si>
  <si>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</si>
  <si>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</si>
  <si>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</si>
  <si>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</si>
  <si>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</si>
  <si>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</si>
  <si>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</si>
  <si>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</si>
  <si>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</si>
  <si>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</si>
  <si>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</si>
  <si>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</si>
  <si>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</si>
  <si>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</si>
  <si>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</si>
  <si>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</si>
  <si>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</si>
  <si>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</si>
  <si>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</si>
  <si>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</si>
  <si>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</si>
  <si>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</si>
  <si>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</si>
  <si>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</si>
  <si>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</si>
  <si>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</si>
  <si>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</si>
  <si>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</si>
  <si>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</si>
  <si>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</si>
  <si>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</si>
  <si>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</si>
  <si>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</si>
  <si>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</si>
  <si>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</si>
  <si>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</si>
  <si>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</si>
  <si>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</si>
  <si>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</si>
  <si>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</si>
  <si>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</si>
  <si>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</si>
  <si>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</si>
  <si>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</si>
  <si>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</si>
  <si>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</si>
  <si>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</si>
  <si>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</si>
  <si>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</si>
  <si>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</si>
  <si>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</si>
  <si>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</si>
  <si>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</si>
  <si>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</si>
  <si>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</si>
  <si>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</si>
  <si>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</si>
  <si>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</si>
  <si>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</si>
  <si>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</si>
  <si>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</si>
  <si>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</si>
  <si>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</si>
  <si>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</si>
  <si>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</si>
  <si>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</si>
  <si>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</si>
  <si>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</si>
  <si>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</si>
  <si>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</si>
  <si>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</si>
  <si>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</si>
  <si>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</si>
  <si>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</si>
  <si>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</si>
  <si>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</si>
  <si>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</si>
  <si>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</si>
  <si>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</si>
  <si>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</si>
  <si>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</si>
  <si>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</si>
  <si>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</si>
  <si>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</si>
  <si>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</si>
  <si>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</si>
  <si>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</si>
  <si>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</si>
  <si>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</si>
  <si>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</si>
  <si>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</si>
  <si>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</si>
  <si>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</si>
  <si>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</si>
  <si>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</si>
  <si>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</si>
  <si>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</si>
  <si>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</si>
  <si>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</si>
  <si>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</si>
  <si>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</si>
  <si>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</si>
  <si>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</si>
  <si>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</si>
  <si>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</si>
  <si>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</si>
  <si>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</si>
  <si>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</si>
  <si>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</si>
  <si>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</si>
  <si>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</si>
  <si>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</si>
  <si>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</si>
  <si>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</si>
  <si>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</si>
  <si>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</si>
  <si>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</si>
  <si>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</si>
  <si>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</si>
  <si>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</si>
  <si>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</si>
  <si>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</si>
  <si>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</si>
  <si>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</si>
  <si>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</si>
  <si>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</si>
  <si>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</si>
  <si>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</si>
  <si>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</si>
  <si>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</si>
  <si>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</si>
  <si>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</si>
  <si>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</si>
  <si>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</si>
  <si>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</si>
  <si>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</si>
  <si>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</si>
  <si>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</si>
  <si>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</si>
  <si>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</si>
  <si>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</si>
  <si>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</si>
  <si>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</si>
  <si>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</si>
  <si>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</si>
  <si>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</si>
  <si>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</si>
  <si>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</si>
  <si>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</si>
  <si>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</si>
  <si>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</si>
  <si>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</si>
  <si>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</si>
  <si>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</si>
  <si>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</si>
  <si>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</si>
  <si>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</si>
  <si>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</si>
  <si>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</si>
  <si>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</si>
  <si>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</si>
  <si>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</si>
  <si>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</si>
  <si>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</si>
  <si>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</si>
  <si>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</si>
  <si>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</si>
  <si>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</si>
  <si>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</si>
  <si>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</si>
  <si>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</si>
  <si>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</si>
  <si>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</si>
  <si>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</si>
  <si>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</si>
  <si>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</si>
  <si>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</si>
  <si>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</si>
  <si>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</si>
  <si>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</si>
  <si>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</si>
  <si>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</si>
  <si>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</si>
  <si>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</si>
  <si>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</si>
  <si>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</si>
  <si>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</si>
  <si>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</si>
  <si>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</si>
  <si>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</si>
  <si>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</si>
  <si>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</si>
  <si>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</si>
  <si>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</si>
  <si>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</si>
  <si>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</si>
  <si>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</si>
  <si>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</si>
  <si>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</si>
  <si>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</si>
  <si>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</si>
  <si>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</si>
  <si>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</si>
  <si>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</si>
  <si>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</si>
  <si>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</si>
  <si>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</si>
  <si>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</si>
  <si>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</si>
  <si>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</si>
  <si>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</si>
  <si>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</si>
  <si>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</si>
  <si>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</si>
  <si>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</si>
  <si>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</si>
  <si>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</si>
  <si>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</si>
  <si>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</si>
  <si>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</si>
  <si>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</si>
  <si>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</si>
  <si>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</si>
  <si>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</si>
  <si>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</si>
  <si>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</si>
  <si>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</si>
  <si>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</si>
  <si>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</si>
  <si>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</si>
  <si>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</si>
  <si>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</si>
  <si>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</si>
  <si>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</si>
  <si>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</si>
  <si>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</si>
  <si>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</si>
  <si>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</si>
  <si>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</si>
  <si>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</si>
  <si>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</si>
  <si>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</si>
  <si>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</si>
  <si>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</si>
  <si>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</si>
  <si>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</si>
  <si>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</si>
  <si>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</si>
  <si>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</si>
  <si>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</si>
  <si>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</si>
  <si>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</si>
  <si>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</si>
  <si>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</si>
  <si>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</si>
  <si>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</si>
  <si>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</si>
  <si>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</si>
  <si>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</si>
  <si>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</si>
  <si>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</si>
  <si>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</si>
  <si>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</si>
  <si>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</si>
  <si>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</si>
  <si>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</si>
  <si>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</si>
  <si>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</si>
  <si>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</si>
  <si>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</si>
  <si>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</si>
  <si>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</si>
  <si>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</si>
  <si>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</si>
  <si>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</si>
  <si>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</si>
  <si>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</si>
  <si>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</si>
  <si>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</si>
  <si>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</si>
  <si>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</si>
  <si>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</si>
  <si>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</si>
  <si>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</si>
  <si>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</si>
  <si>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</si>
  <si>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</si>
  <si>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</si>
  <si>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</si>
  <si>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</si>
  <si>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</si>
  <si>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</si>
  <si>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</si>
  <si>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</si>
  <si>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</si>
  <si>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</si>
  <si>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</si>
  <si>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</si>
  <si>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</si>
  <si>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</si>
  <si>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</si>
  <si>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</si>
  <si>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</si>
  <si>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</si>
  <si>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</si>
  <si>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</si>
  <si>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</si>
  <si>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</si>
  <si>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</si>
  <si>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</si>
  <si>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</si>
  <si>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</si>
  <si>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</si>
  <si>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</si>
  <si>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</si>
  <si>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</si>
  <si>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</si>
  <si>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</si>
  <si>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</si>
  <si>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</si>
  <si>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</si>
  <si>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</si>
  <si>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</si>
  <si>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</si>
  <si>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</si>
  <si>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</si>
  <si>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</si>
  <si>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</si>
  <si>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</si>
  <si>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</si>
  <si>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</si>
  <si>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</si>
  <si>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</si>
  <si>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</si>
  <si>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</si>
  <si>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</si>
  <si>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</si>
  <si>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</si>
  <si>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</si>
  <si>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</si>
  <si>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</si>
  <si>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</si>
  <si>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</si>
  <si>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</si>
  <si>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</si>
  <si>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</si>
  <si>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</si>
  <si>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</si>
  <si>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</si>
  <si>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</si>
  <si>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</si>
  <si>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</si>
  <si>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</si>
  <si>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</si>
  <si>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</si>
  <si>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</si>
  <si>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</si>
  <si>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</si>
  <si>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</si>
  <si>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</si>
  <si>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</si>
  <si>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</si>
  <si>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</si>
  <si>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</si>
  <si>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</si>
  <si>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</si>
  <si>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</si>
  <si>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</si>
  <si>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</si>
  <si>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</si>
  <si>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</si>
  <si>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</si>
  <si>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</si>
  <si>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</si>
  <si>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</si>
  <si>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</si>
  <si>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</si>
  <si>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</si>
  <si>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</si>
  <si>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</si>
  <si>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</si>
  <si>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</si>
  <si>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</si>
  <si>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</si>
  <si>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</si>
  <si>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</si>
  <si>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</si>
  <si>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</si>
  <si>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</si>
  <si>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</si>
  <si>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</si>
  <si>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</si>
  <si>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</si>
  <si>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</si>
  <si>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</si>
  <si>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</si>
  <si>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</si>
  <si>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</si>
  <si>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</si>
  <si>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</si>
  <si>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</si>
  <si>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</si>
  <si>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</si>
  <si>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</si>
  <si>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</si>
  <si>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</si>
  <si>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</si>
  <si>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</si>
  <si>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</si>
  <si>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</si>
  <si>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</si>
  <si>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</si>
  <si>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</si>
  <si>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</si>
  <si>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</si>
  <si>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</si>
  <si>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</si>
  <si>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</si>
  <si>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</si>
  <si>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</si>
  <si>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</si>
  <si>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</si>
  <si>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</si>
  <si>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</si>
  <si>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</si>
  <si>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</si>
  <si>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</si>
  <si>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</si>
  <si>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</si>
  <si>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</si>
  <si>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</si>
  <si>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</si>
  <si>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</si>
  <si>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</si>
  <si>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</si>
  <si>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</si>
  <si>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</si>
  <si>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</si>
  <si>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</si>
  <si>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</si>
  <si>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</si>
  <si>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</si>
  <si>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</si>
  <si>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</si>
  <si>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</si>
  <si>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</si>
  <si>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</si>
  <si>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</si>
  <si>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</si>
  <si>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</si>
  <si>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</si>
  <si>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</si>
  <si>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</si>
  <si>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</si>
  <si>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</si>
  <si>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</si>
  <si>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</si>
  <si>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</si>
  <si>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</si>
  <si>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</si>
  <si>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</si>
  <si>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</si>
  <si>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</si>
  <si>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</si>
  <si>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</si>
  <si>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</si>
  <si>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</si>
  <si>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</si>
  <si>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</si>
  <si>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</si>
  <si>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</si>
  <si>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</si>
  <si>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</si>
  <si>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</si>
  <si>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</si>
  <si>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</si>
  <si>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</si>
  <si>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</si>
  <si>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</si>
  <si>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</si>
  <si>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</si>
  <si>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</si>
  <si>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</si>
  <si>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</si>
  <si>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</si>
  <si>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</si>
  <si>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</si>
  <si>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</si>
  <si>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</si>
  <si>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</si>
  <si>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</si>
  <si>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</si>
  <si>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</si>
  <si>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</si>
  <si>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</si>
  <si>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</si>
  <si>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</si>
  <si>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</si>
  <si>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</si>
  <si>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</si>
  <si>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</si>
  <si>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</si>
  <si>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</si>
  <si>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</si>
  <si>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</si>
  <si>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</si>
  <si>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</si>
  <si>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</si>
  <si>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</si>
  <si>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</si>
  <si>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</si>
  <si>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</si>
  <si>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</si>
  <si>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</si>
  <si>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</si>
  <si>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</si>
  <si>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</si>
  <si>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</si>
  <si>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</si>
  <si>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</si>
  <si>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</si>
  <si>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</si>
  <si>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</si>
  <si>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</si>
  <si>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</si>
  <si>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</si>
  <si>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</si>
  <si>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</si>
  <si>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</si>
  <si>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</si>
  <si>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</si>
  <si>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</si>
  <si>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</si>
  <si>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</si>
  <si>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</si>
  <si>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</si>
  <si>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</si>
  <si>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</si>
  <si>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</si>
  <si>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</si>
  <si>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</si>
  <si>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</si>
  <si>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</si>
  <si>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</si>
  <si>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</si>
  <si>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</si>
  <si>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</si>
  <si>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</si>
  <si>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</si>
  <si>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</si>
  <si>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</si>
  <si>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</si>
  <si>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</si>
  <si>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</si>
  <si>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</si>
  <si>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</si>
  <si>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</si>
  <si>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</si>
  <si>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</si>
  <si>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</si>
  <si>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</si>
  <si>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</si>
  <si>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</si>
  <si>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</si>
  <si>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</si>
  <si>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</si>
  <si>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</si>
  <si>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</si>
  <si>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</si>
  <si>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</si>
  <si>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</si>
  <si>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</si>
  <si>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</si>
  <si>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</si>
  <si>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</si>
  <si>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</si>
  <si>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</si>
  <si>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</si>
  <si>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</si>
  <si>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</si>
  <si>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</si>
  <si>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</si>
  <si>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</si>
  <si>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</si>
  <si>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</si>
  <si>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</si>
  <si>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</si>
  <si>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</si>
  <si>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</si>
  <si>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</si>
  <si>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</si>
  <si>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</si>
  <si>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</si>
  <si>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</si>
  <si>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</si>
  <si>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</si>
  <si>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</si>
  <si>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</si>
  <si>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</si>
  <si>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</si>
  <si>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</si>
  <si>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</si>
  <si>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</si>
  <si>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</si>
  <si>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</si>
  <si>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</si>
  <si>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</si>
  <si>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</si>
  <si>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</si>
  <si>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</si>
  <si>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</si>
  <si>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</si>
  <si>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</si>
  <si>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</si>
  <si>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</si>
  <si>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</si>
  <si>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</si>
  <si>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</si>
  <si>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</si>
  <si>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</si>
  <si>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</si>
  <si>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</si>
  <si>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</si>
  <si>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</si>
  <si>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</si>
  <si>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</si>
  <si>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</si>
  <si>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</si>
  <si>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</si>
  <si>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</si>
  <si>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</si>
  <si>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</si>
  <si>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</si>
  <si>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</si>
  <si>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</si>
  <si>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</si>
  <si>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</si>
  <si>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</si>
  <si>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</si>
  <si>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</si>
  <si>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</si>
  <si>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</si>
  <si>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</si>
  <si>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</si>
  <si>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</si>
  <si>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</si>
  <si>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</si>
  <si>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</si>
  <si>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</si>
  <si>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</si>
  <si>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</si>
  <si>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</si>
  <si>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</si>
  <si>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</si>
  <si>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</si>
  <si>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</si>
  <si>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</si>
  <si>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</si>
  <si>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</si>
  <si>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</si>
  <si>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</si>
  <si>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</si>
  <si>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</si>
  <si>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</si>
  <si>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</si>
  <si>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</si>
  <si>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</si>
  <si>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</si>
  <si>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</si>
  <si>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</si>
  <si>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</si>
  <si>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</si>
  <si>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</si>
  <si>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</si>
  <si>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</si>
  <si>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</si>
  <si>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</si>
  <si>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</si>
  <si>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</si>
  <si>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</si>
  <si>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</si>
  <si>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</si>
  <si>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</si>
  <si>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</si>
  <si>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</si>
  <si>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</si>
  <si>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</si>
  <si>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</si>
  <si>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</si>
  <si>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</si>
  <si>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</si>
  <si>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</si>
  <si>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</si>
  <si>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</si>
  <si>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</si>
  <si>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</si>
  <si>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</si>
  <si>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</si>
  <si>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</si>
  <si>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</si>
  <si>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</si>
  <si>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</si>
  <si>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</si>
  <si>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</si>
  <si>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</si>
  <si>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</si>
  <si>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</si>
  <si>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</si>
  <si>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</si>
  <si>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</si>
  <si>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</si>
  <si>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</si>
  <si>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</si>
  <si>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</si>
  <si>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</si>
  <si>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</si>
  <si>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</si>
  <si>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</si>
  <si>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</si>
  <si>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</si>
  <si>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</si>
  <si>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</si>
  <si>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</si>
  <si>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</si>
  <si>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</si>
  <si>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</si>
  <si>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</si>
  <si>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</si>
  <si>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</si>
  <si>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</si>
  <si>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</si>
  <si>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</si>
  <si>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</si>
  <si>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</si>
  <si>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</si>
  <si>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</si>
  <si>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</si>
  <si>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</si>
  <si>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</si>
  <si>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</si>
  <si>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</si>
  <si>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</si>
  <si>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</si>
  <si>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</si>
  <si>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</si>
  <si>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</si>
  <si>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</si>
  <si>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</si>
  <si>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</si>
  <si>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</si>
  <si>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</si>
  <si>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</si>
  <si>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</si>
  <si>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</si>
  <si>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</si>
  <si>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</si>
  <si>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</si>
  <si>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</si>
  <si>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</si>
  <si>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</si>
  <si>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</si>
  <si>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</si>
  <si>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</si>
  <si>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</si>
  <si>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</si>
  <si>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</si>
  <si>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</si>
  <si>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</si>
  <si>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</si>
  <si>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</si>
  <si>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</si>
  <si>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</si>
  <si>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</si>
  <si>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</si>
  <si>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</si>
  <si>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</si>
  <si>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</si>
  <si>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</si>
  <si>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</si>
  <si>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</si>
  <si>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</si>
  <si>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</si>
  <si>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</si>
  <si>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</si>
  <si>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</si>
  <si>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</si>
  <si>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</si>
  <si>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</si>
  <si>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</si>
  <si>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</si>
  <si>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</si>
  <si>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</si>
  <si>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</si>
  <si>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</si>
  <si>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</si>
  <si>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</si>
  <si>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</si>
  <si>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</si>
  <si>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</si>
  <si>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</si>
  <si>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</si>
  <si>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</si>
  <si>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</si>
  <si>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</si>
  <si>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</si>
  <si>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</si>
  <si>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</si>
  <si>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</si>
  <si>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</si>
  <si>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</si>
  <si>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</si>
  <si>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</si>
  <si>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</si>
  <si>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</si>
  <si>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</si>
  <si>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</si>
  <si>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</si>
  <si>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</si>
  <si>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</si>
  <si>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</si>
  <si>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</si>
  <si>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</si>
  <si>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</si>
  <si>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</si>
  <si>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</si>
  <si>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</si>
  <si>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</si>
  <si>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</si>
  <si>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</si>
  <si>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</si>
  <si>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</si>
  <si>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</si>
  <si>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</si>
  <si>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</si>
  <si>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</si>
  <si>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</si>
  <si>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</si>
  <si>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</si>
  <si>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</si>
  <si>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</si>
  <si>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</si>
  <si>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</si>
  <si>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</si>
  <si>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</si>
  <si>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</si>
  <si>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</si>
  <si>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</si>
  <si>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</si>
  <si>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</si>
  <si>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</si>
  <si>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</si>
  <si>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</si>
  <si>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</si>
  <si>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</si>
  <si>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</si>
  <si>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</si>
  <si>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</si>
  <si>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</si>
  <si>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</si>
  <si>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</si>
  <si>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</si>
  <si>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</si>
  <si>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</si>
  <si>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</si>
  <si>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</si>
  <si>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</si>
  <si>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</si>
  <si>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</si>
  <si>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</si>
  <si>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</si>
  <si>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</si>
  <si>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</si>
  <si>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</si>
  <si>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</si>
  <si>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</si>
  <si>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</si>
  <si>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</si>
  <si>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</si>
  <si>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</si>
  <si>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</si>
  <si>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</si>
  <si>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</si>
  <si>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</si>
  <si>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</si>
  <si>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</si>
  <si>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</si>
  <si>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</si>
  <si>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</si>
  <si>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</si>
  <si>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</si>
  <si>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</si>
  <si>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</si>
  <si>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</si>
  <si>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</si>
  <si>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</si>
  <si>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</si>
  <si>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</si>
  <si>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</si>
  <si>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</si>
  <si>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</si>
  <si>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</si>
  <si>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</si>
  <si>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</si>
  <si>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</si>
  <si>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</si>
  <si>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</si>
  <si>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</si>
  <si>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</si>
  <si>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</si>
  <si>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</si>
  <si>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</si>
  <si>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</si>
  <si>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</si>
  <si>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</si>
  <si>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</si>
  <si>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</si>
  <si>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</si>
  <si>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</si>
  <si>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</si>
  <si>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</si>
  <si>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</si>
  <si>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</si>
  <si>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</si>
  <si>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</si>
  <si>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</si>
  <si>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</si>
  <si>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</si>
  <si>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</si>
  <si>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</si>
  <si>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</si>
  <si>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</si>
  <si>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</si>
  <si>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</si>
  <si>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</si>
  <si>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</si>
  <si>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</si>
  <si>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</si>
  <si>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</si>
  <si>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</si>
  <si>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</si>
  <si>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</si>
  <si>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</si>
  <si>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</si>
  <si>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</si>
  <si>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</si>
  <si>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</si>
  <si>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</si>
  <si>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</si>
  <si>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</si>
  <si>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</si>
  <si>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</si>
  <si>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</si>
  <si>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</si>
  <si>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</si>
  <si>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</si>
  <si>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</si>
  <si>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</si>
  <si>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</si>
  <si>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</si>
  <si>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</si>
  <si>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</si>
  <si>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</si>
  <si>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</si>
  <si>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</si>
  <si>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</si>
  <si>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</si>
  <si>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</si>
  <si>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</si>
  <si>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</si>
  <si>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</si>
  <si>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</si>
  <si>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</si>
  <si>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</si>
  <si>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</si>
  <si>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</si>
  <si>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</si>
  <si>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</si>
  <si>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</si>
  <si>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</si>
  <si>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</si>
  <si>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</si>
  <si>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</si>
  <si>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</si>
  <si>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</si>
  <si>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</si>
  <si>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</si>
  <si>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</si>
  <si>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</si>
  <si>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</si>
  <si>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</si>
  <si>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</si>
  <si>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</si>
  <si>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</si>
  <si>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</si>
  <si>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</si>
  <si>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</si>
  <si>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</si>
  <si>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</si>
  <si>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</si>
  <si>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</si>
  <si>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</si>
  <si>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</si>
  <si>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</si>
  <si>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</si>
  <si>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</si>
  <si>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</si>
  <si>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</si>
  <si>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</si>
  <si>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</si>
  <si>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</si>
  <si>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</si>
  <si>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</si>
  <si>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</si>
  <si>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</si>
  <si>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</si>
  <si>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</si>
  <si>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</si>
  <si>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</si>
  <si>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</si>
  <si>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</si>
  <si>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</si>
  <si>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</si>
  <si>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</si>
  <si>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</si>
  <si>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</si>
  <si>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</si>
  <si>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</si>
  <si>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</si>
  <si>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</si>
  <si>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</si>
  <si>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</si>
  <si>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</si>
  <si>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</si>
  <si>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</si>
  <si>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</si>
  <si>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</si>
  <si>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</si>
  <si>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</si>
  <si>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</si>
  <si>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</si>
  <si>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</si>
  <si>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</si>
  <si>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</si>
  <si>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</si>
  <si>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</si>
  <si>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</si>
  <si>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</si>
  <si>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</si>
  <si>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</si>
  <si>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</si>
  <si>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</si>
  <si>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</si>
  <si>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</si>
  <si>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</si>
  <si>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</si>
  <si>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</si>
  <si>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</si>
  <si>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</si>
  <si>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</si>
  <si>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71847686816</t>
  </si>
  <si>
    <t>LOKALNA RAZVOJNA AGENCIJA PINS</t>
  </si>
  <si>
    <t>SKRAD</t>
  </si>
  <si>
    <t>IVANA GORANA KOVAČIĆA 3</t>
  </si>
  <si>
    <t>pins@ri.t-com.hr</t>
  </si>
  <si>
    <t>www.pins-skrad.hr</t>
  </si>
  <si>
    <t>051/810-820</t>
  </si>
  <si>
    <t>00187224</t>
  </si>
  <si>
    <t>040035439</t>
  </si>
  <si>
    <t>DANIJEL BERTOVIĆ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</si>
</sst>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6"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53" applyFont="1" applyFill="1" applyBorder="1" applyAlignment="1" applyProtection="1">
      <alignment horizontal="center" vertical="center" shrinkToFit="1"/>
      <protection hidden="1"/>
    </xf>
    <xf numFmtId="0" fontId="45" fillId="35" borderId="25" xfId="53"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53" applyFont="1" applyBorder="1" applyAlignment="1" applyProtection="1">
      <alignment vertical="center"/>
      <protection hidden="1"/>
    </xf>
    <xf numFmtId="0" fontId="57" fillId="0" borderId="49" xfId="53" applyFont="1" applyBorder="1" applyAlignment="1" applyProtection="1">
      <alignment vertical="center"/>
      <protection/>
    </xf>
    <xf numFmtId="0" fontId="57"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53"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9" fillId="0" borderId="16"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3200.2200000000003</v>
      </c>
      <c r="I3" s="31">
        <f>ABS(ROUND(J3,0)-J3)+ABS(ROUND(K3,0)-K3)</f>
        <v>0</v>
      </c>
      <c r="J3" s="31">
        <f>Bilanca!I10</f>
        <v>55989</v>
      </c>
      <c r="K3" s="31">
        <f>Bilanca!J10</f>
        <v>52011</v>
      </c>
    </row>
    <row r="4" spans="1:11" ht="12.75">
      <c r="A4" s="4" t="s">
        <v>1088</v>
      </c>
      <c r="B4" s="29" t="s">
        <v>1888</v>
      </c>
      <c r="D4" s="4" t="s">
        <v>1521</v>
      </c>
      <c r="E4" s="4">
        <v>1</v>
      </c>
      <c r="F4" s="4">
        <f>Bilanca!G11</f>
        <v>3</v>
      </c>
      <c r="G4" s="4">
        <f>IF(Bilanca!H11=0,"",Bilanca!H11)</f>
      </c>
      <c r="H4" s="30">
        <f>J4/100*F4+2*K4/100*F4</f>
        <v>633.0600000000001</v>
      </c>
      <c r="I4" s="31">
        <f>ABS(ROUND(J4,0)-J4)+ABS(ROUND(K4,0)-K4)</f>
        <v>0</v>
      </c>
      <c r="J4" s="31">
        <f>Bilanca!I11</f>
        <v>7034</v>
      </c>
      <c r="K4" s="31">
        <f>Bilanca!J11</f>
        <v>7034</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00187224</v>
      </c>
      <c r="D6" s="4" t="s">
        <v>1521</v>
      </c>
      <c r="E6" s="4">
        <v>1</v>
      </c>
      <c r="F6" s="4">
        <f>Bilanca!G13</f>
        <v>5</v>
      </c>
      <c r="G6" s="4">
        <f>IF(Bilanca!H13=0,"",Bilanca!H13)</f>
      </c>
      <c r="H6" s="30">
        <f aca="true" t="shared" si="0" ref="H6:H45">J6/100*F6+2*K6/100*F6</f>
        <v>1055.1000000000001</v>
      </c>
      <c r="I6" s="31">
        <f aca="true" t="shared" si="1" ref="I6:I45">ABS(ROUND(J6,0)-J6)+ABS(ROUND(K6,0)-K6)</f>
        <v>0</v>
      </c>
      <c r="J6" s="31">
        <f>Bilanca!I13</f>
        <v>7034</v>
      </c>
      <c r="K6" s="31">
        <f>Bilanca!J13</f>
        <v>7034</v>
      </c>
    </row>
    <row r="7" spans="1:11" ht="12.75">
      <c r="A7" s="4" t="s">
        <v>2353</v>
      </c>
      <c r="B7" s="29" t="str">
        <f>RefStr!M27</f>
        <v>040035439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71847686816</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LOKALNA RAZVOJNA AGENCIJA PINS</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51311</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SKRAD</v>
      </c>
      <c r="D11" s="4" t="s">
        <v>1521</v>
      </c>
      <c r="E11" s="4">
        <v>1</v>
      </c>
      <c r="F11" s="4">
        <f>Bilanca!G18</f>
        <v>10</v>
      </c>
      <c r="G11" s="4">
        <f>IF(Bilanca!H18=0,"",Bilanca!H18)</f>
      </c>
      <c r="H11" s="30">
        <f t="shared" si="0"/>
        <v>13890.9</v>
      </c>
      <c r="I11" s="31">
        <f t="shared" si="1"/>
        <v>0</v>
      </c>
      <c r="J11" s="31">
        <f>Bilanca!I18</f>
        <v>48955</v>
      </c>
      <c r="K11" s="31">
        <f>Bilanca!J18</f>
        <v>44977</v>
      </c>
    </row>
    <row r="12" spans="1:11" ht="12.75">
      <c r="A12" s="4" t="s">
        <v>2357</v>
      </c>
      <c r="B12" s="29" t="str">
        <f>TRIM(RefStr!C33)</f>
        <v>IVANA GORANA KOVAČIĆA 3</v>
      </c>
      <c r="D12" s="4" t="s">
        <v>1521</v>
      </c>
      <c r="E12" s="4">
        <v>1</v>
      </c>
      <c r="F12" s="4">
        <f>Bilanca!G19</f>
        <v>11</v>
      </c>
      <c r="G12" s="4">
        <f>IF(Bilanca!H19=0,"",Bilanca!H19)</f>
      </c>
      <c r="H12" s="30">
        <f t="shared" si="0"/>
        <v>7379.789999999999</v>
      </c>
      <c r="I12" s="31">
        <f t="shared" si="1"/>
        <v>0</v>
      </c>
      <c r="J12" s="31">
        <f>Bilanca!I19</f>
        <v>22363</v>
      </c>
      <c r="K12" s="31">
        <f>Bilanca!J19</f>
        <v>22363</v>
      </c>
    </row>
    <row r="13" spans="1:11" ht="12.75">
      <c r="A13" s="4" t="s">
        <v>1193</v>
      </c>
      <c r="B13" s="29" t="str">
        <f>TRIM(RefStr!C35)</f>
        <v>pins@ri.t-com.hr</v>
      </c>
      <c r="D13" s="4" t="s">
        <v>1521</v>
      </c>
      <c r="E13" s="4">
        <v>1</v>
      </c>
      <c r="F13" s="4">
        <f>Bilanca!G20</f>
        <v>12</v>
      </c>
      <c r="G13" s="4">
        <f>IF(Bilanca!H20=0,"",Bilanca!H20)</f>
      </c>
      <c r="H13" s="30">
        <f t="shared" si="0"/>
        <v>7264.800000000001</v>
      </c>
      <c r="I13" s="31">
        <f t="shared" si="1"/>
        <v>0</v>
      </c>
      <c r="J13" s="31">
        <f>Bilanca!I20</f>
        <v>20978</v>
      </c>
      <c r="K13" s="31">
        <f>Bilanca!J20</f>
        <v>19781</v>
      </c>
    </row>
    <row r="14" spans="1:11" ht="12.75">
      <c r="A14" s="4" t="s">
        <v>1194</v>
      </c>
      <c r="B14" s="29" t="str">
        <f>TRIM(RefStr!C37)</f>
        <v>www.pins-skrad.hr</v>
      </c>
      <c r="D14" s="4" t="s">
        <v>1521</v>
      </c>
      <c r="E14" s="4">
        <v>1</v>
      </c>
      <c r="F14" s="4">
        <f>Bilanca!G21</f>
        <v>13</v>
      </c>
      <c r="G14" s="4">
        <f>IF(Bilanca!H21=0,"",Bilanca!H21)</f>
      </c>
      <c r="H14" s="30">
        <f t="shared" si="0"/>
        <v>1196.26</v>
      </c>
      <c r="I14" s="31">
        <f t="shared" si="1"/>
        <v>0</v>
      </c>
      <c r="J14" s="31">
        <f>Bilanca!I21</f>
        <v>3536</v>
      </c>
      <c r="K14" s="31">
        <f>Bilanca!J21</f>
        <v>2833</v>
      </c>
    </row>
    <row r="15" spans="1:11" ht="12.75">
      <c r="A15" s="4" t="s">
        <v>2360</v>
      </c>
      <c r="B15" s="29" t="str">
        <f>TEXT(RefStr!J39,"00")</f>
        <v>08</v>
      </c>
      <c r="D15" s="4" t="s">
        <v>1521</v>
      </c>
      <c r="E15" s="4">
        <v>1</v>
      </c>
      <c r="F15" s="4">
        <f>Bilanca!G22</f>
        <v>14</v>
      </c>
      <c r="G15" s="4">
        <f>IF(Bilanca!H22=0,"",Bilanca!H22)</f>
      </c>
      <c r="H15" s="30">
        <f t="shared" si="0"/>
        <v>290.92</v>
      </c>
      <c r="I15" s="31">
        <f t="shared" si="1"/>
        <v>0</v>
      </c>
      <c r="J15" s="31">
        <f>Bilanca!I22</f>
        <v>2078</v>
      </c>
      <c r="K15" s="31">
        <f>Bilanca!J22</f>
        <v>0</v>
      </c>
    </row>
    <row r="16" spans="1:11" ht="12.75">
      <c r="A16" s="4" t="s">
        <v>2359</v>
      </c>
      <c r="B16" s="29" t="str">
        <f>TEXT(RefStr!C39,"000")</f>
        <v>393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7022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927511.9299999999</v>
      </c>
      <c r="I38" s="31">
        <f t="shared" si="1"/>
        <v>0</v>
      </c>
      <c r="J38" s="31">
        <f>Bilanca!I45</f>
        <v>634045</v>
      </c>
      <c r="K38" s="31">
        <f>Bilanca!J45</f>
        <v>936372</v>
      </c>
    </row>
    <row r="39" spans="1:11" ht="12.75">
      <c r="A39" s="4" t="s">
        <v>1216</v>
      </c>
      <c r="B39" s="29" t="str">
        <f>RefStr!C68</f>
        <v>DANIJEL BERTOVIĆ</v>
      </c>
      <c r="D39" s="4" t="s">
        <v>1521</v>
      </c>
      <c r="E39" s="4">
        <v>1</v>
      </c>
      <c r="F39" s="4">
        <f>Bilanca!G46</f>
        <v>38</v>
      </c>
      <c r="G39" s="4">
        <f>IF(Bilanca!H46=0,"",Bilanca!H46)</f>
      </c>
      <c r="H39" s="30">
        <f t="shared" si="0"/>
        <v>8111.48</v>
      </c>
      <c r="I39" s="31">
        <f t="shared" si="1"/>
        <v>0</v>
      </c>
      <c r="J39" s="31">
        <f>Bilanca!I46</f>
        <v>8944</v>
      </c>
      <c r="K39" s="31">
        <f>Bilanca!J46</f>
        <v>6201</v>
      </c>
    </row>
    <row r="40" spans="1:11" ht="12.75">
      <c r="A40" s="4" t="s">
        <v>1217</v>
      </c>
      <c r="B40" s="29" t="str">
        <f>TRIM(RefStr!C70)</f>
        <v>051/810-820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pins@ri.t-com.hr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DANIJEL BERTOVIĆ</v>
      </c>
      <c r="D43" s="4" t="s">
        <v>1521</v>
      </c>
      <c r="E43" s="4">
        <v>1</v>
      </c>
      <c r="F43" s="4">
        <f>Bilanca!G50</f>
        <v>42</v>
      </c>
      <c r="G43" s="4">
        <f>IF(Bilanca!H50=0,"",Bilanca!H50)</f>
      </c>
      <c r="H43" s="30">
        <f t="shared" si="0"/>
        <v>8965.32</v>
      </c>
      <c r="I43" s="31">
        <f t="shared" si="1"/>
        <v>0</v>
      </c>
      <c r="J43" s="31">
        <f>Bilanca!I50</f>
        <v>8944</v>
      </c>
      <c r="K43" s="31">
        <f>Bilanca!J50</f>
        <v>6201</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675591.8800000001</v>
      </c>
      <c r="I47" s="31">
        <f t="shared" si="3"/>
        <v>0</v>
      </c>
      <c r="J47" s="31">
        <f>Bilanca!I54</f>
        <v>427126</v>
      </c>
      <c r="K47" s="31">
        <f>Bilanca!J54</f>
        <v>520776</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283358.18000000005</v>
      </c>
      <c r="I50" s="31">
        <f t="shared" si="3"/>
        <v>0</v>
      </c>
      <c r="J50" s="31">
        <f>Bilanca!I57</f>
        <v>202006</v>
      </c>
      <c r="K50" s="31">
        <f>Bilanca!J57</f>
        <v>188138</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415851.96</v>
      </c>
      <c r="I52" s="31">
        <f t="shared" si="3"/>
        <v>0</v>
      </c>
      <c r="J52" s="31">
        <f>Bilanca!I59</f>
        <v>200120</v>
      </c>
      <c r="K52" s="31">
        <f>Bilanca!J59</f>
        <v>307638</v>
      </c>
    </row>
    <row r="53" spans="1:11" ht="12.75">
      <c r="A53" s="4" t="s">
        <v>532</v>
      </c>
      <c r="B53" s="29" t="str">
        <f>RefStr!I56</f>
        <v>DA</v>
      </c>
      <c r="D53" s="4" t="s">
        <v>1521</v>
      </c>
      <c r="E53" s="4">
        <v>1</v>
      </c>
      <c r="F53" s="4">
        <f>Bilanca!G60</f>
        <v>52</v>
      </c>
      <c r="G53" s="4">
        <f>IF(Bilanca!H60=0,"",Bilanca!H60)</f>
      </c>
      <c r="H53" s="30">
        <f t="shared" si="2"/>
        <v>39000</v>
      </c>
      <c r="I53" s="31">
        <f t="shared" si="3"/>
        <v>0</v>
      </c>
      <c r="J53" s="31">
        <f>Bilanca!I60</f>
        <v>25000</v>
      </c>
      <c r="K53" s="31">
        <f>Bilanca!J60</f>
        <v>25000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760941717.36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640561.95</v>
      </c>
      <c r="I64" s="31">
        <f t="shared" si="3"/>
        <v>0</v>
      </c>
      <c r="J64" s="31">
        <f>Bilanca!I71</f>
        <v>197975</v>
      </c>
      <c r="K64" s="31">
        <f>Bilanca!J71</f>
        <v>409395</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1733420</v>
      </c>
      <c r="I66" s="31">
        <f t="shared" si="3"/>
        <v>0</v>
      </c>
      <c r="J66" s="31">
        <f>Bilanca!I73</f>
        <v>690034</v>
      </c>
      <c r="K66" s="31">
        <f>Bilanca!J73</f>
        <v>988383</v>
      </c>
    </row>
    <row r="67" spans="1:11" ht="12.75">
      <c r="A67" s="4" t="s">
        <v>689</v>
      </c>
      <c r="B67" s="29" t="str">
        <f>RefStr!L35</f>
        <v>051/810-820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399362.88</v>
      </c>
      <c r="I68" s="31">
        <f t="shared" si="3"/>
        <v>0</v>
      </c>
      <c r="J68" s="31">
        <f>Bilanca!I76</f>
        <v>195564</v>
      </c>
      <c r="K68" s="31">
        <f>Bilanca!J76</f>
        <v>200250</v>
      </c>
    </row>
    <row r="69" spans="1:11" ht="12.75">
      <c r="A69" s="4" t="s">
        <v>691</v>
      </c>
      <c r="B69" s="29">
        <f>RefStr!M46</f>
        <v>0</v>
      </c>
      <c r="D69" s="4" t="s">
        <v>1521</v>
      </c>
      <c r="E69" s="4">
        <v>1</v>
      </c>
      <c r="F69" s="4">
        <f>Bilanca!G77</f>
        <v>68</v>
      </c>
      <c r="G69" s="4">
        <f>IF(Bilanca!H77=0,"",Bilanca!H77)</f>
      </c>
      <c r="H69" s="30">
        <f t="shared" si="2"/>
        <v>53040</v>
      </c>
      <c r="I69" s="31">
        <f t="shared" si="3"/>
        <v>0</v>
      </c>
      <c r="J69" s="31">
        <f>Bilanca!I77</f>
        <v>26000</v>
      </c>
      <c r="K69" s="31">
        <f>Bilanca!J77</f>
        <v>26000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351927.1</v>
      </c>
      <c r="I71" s="31">
        <f t="shared" si="3"/>
        <v>0</v>
      </c>
      <c r="J71" s="31">
        <f>Bilanca!I79</f>
        <v>163625</v>
      </c>
      <c r="K71" s="31">
        <f>Bilanca!J79</f>
        <v>169564</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372037.22</v>
      </c>
      <c r="I75" s="31">
        <f t="shared" si="3"/>
        <v>0</v>
      </c>
      <c r="J75" s="31">
        <f>Bilanca!I83</f>
        <v>163625</v>
      </c>
      <c r="K75" s="31">
        <f>Bilanca!J83</f>
        <v>169564</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0</v>
      </c>
      <c r="I82" s="31">
        <f t="shared" si="3"/>
        <v>0</v>
      </c>
      <c r="J82" s="31">
        <f>Bilanca!I90</f>
        <v>0</v>
      </c>
      <c r="K82" s="31">
        <f>Bilanca!J90</f>
        <v>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12861.24</v>
      </c>
      <c r="I85" s="31">
        <f>ABS(ROUND(J85,0)-J85)+ABS(ROUND(K85,0)-K85)</f>
        <v>0</v>
      </c>
      <c r="J85" s="31">
        <f>Bilanca!I93</f>
        <v>5939</v>
      </c>
      <c r="K85" s="31">
        <f>Bilanca!J93</f>
        <v>4686</v>
      </c>
    </row>
    <row r="86" spans="4:11" ht="12.75">
      <c r="D86" s="4" t="s">
        <v>1521</v>
      </c>
      <c r="E86" s="4">
        <v>1</v>
      </c>
      <c r="F86" s="4">
        <f>Bilanca!G94</f>
        <v>85</v>
      </c>
      <c r="G86" s="4">
        <f>IF(Bilanca!H94=0,"",Bilanca!H94)</f>
      </c>
      <c r="H86" s="30">
        <f>J86/100*F86+2*K86/100*F86</f>
        <v>13014.349999999999</v>
      </c>
      <c r="I86" s="31">
        <f>ABS(ROUND(J86,0)-J86)+ABS(ROUND(K86,0)-K86)</f>
        <v>0</v>
      </c>
      <c r="J86" s="31">
        <f>Bilanca!I94</f>
        <v>5939</v>
      </c>
      <c r="K86" s="31">
        <f>Bilanca!J94</f>
        <v>4686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1388862</v>
      </c>
      <c r="I96" s="31">
        <f t="shared" si="5"/>
        <v>0</v>
      </c>
      <c r="J96" s="31">
        <f>Bilanca!I104</f>
        <v>296450</v>
      </c>
      <c r="K96" s="31">
        <f>Bilanca!J104</f>
        <v>582755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1476579.6</v>
      </c>
      <c r="I102" s="31">
        <f t="shared" si="5"/>
        <v>0</v>
      </c>
      <c r="J102" s="31">
        <f>Bilanca!I110</f>
        <v>296450</v>
      </c>
      <c r="K102" s="31">
        <f>Bilanca!J110</f>
        <v>582755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130094.88</v>
      </c>
      <c r="I108" s="31">
        <f t="shared" si="5"/>
        <v>0</v>
      </c>
      <c r="J108" s="31">
        <f>Bilanca!I116</f>
        <v>48364</v>
      </c>
      <c r="K108" s="31">
        <f>Bilanca!J116</f>
        <v>36610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8112.2699999999995</v>
      </c>
      <c r="I114" s="31">
        <f t="shared" si="5"/>
        <v>0</v>
      </c>
      <c r="J114" s="31">
        <f>Bilanca!I122</f>
        <v>535</v>
      </c>
      <c r="K114" s="31">
        <f>Bilanca!J122</f>
        <v>3322</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51301.5</v>
      </c>
      <c r="I116" s="31">
        <f t="shared" si="5"/>
        <v>0</v>
      </c>
      <c r="J116" s="31">
        <f>Bilanca!I124</f>
        <v>22528</v>
      </c>
      <c r="K116" s="31">
        <f>Bilanca!J124</f>
        <v>11041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4784.13</v>
      </c>
      <c r="I118" s="31">
        <f t="shared" si="5"/>
        <v>0</v>
      </c>
      <c r="J118" s="31">
        <f>Bilanca!I126</f>
        <v>1613</v>
      </c>
      <c r="K118" s="31">
        <f>Bilanca!J126</f>
        <v>1238</v>
      </c>
    </row>
    <row r="119" spans="4:11" ht="12.75">
      <c r="D119" s="4" t="s">
        <v>1521</v>
      </c>
      <c r="E119" s="4">
        <v>1</v>
      </c>
      <c r="F119" s="4">
        <f>Bilanca!G127</f>
        <v>118</v>
      </c>
      <c r="G119" s="4">
        <f>IF(Bilanca!H127=0,"",Bilanca!H127)</f>
      </c>
      <c r="H119" s="30">
        <f t="shared" si="4"/>
        <v>77533.08</v>
      </c>
      <c r="I119" s="31">
        <f t="shared" si="5"/>
        <v>0</v>
      </c>
      <c r="J119" s="31">
        <f>Bilanca!I127</f>
        <v>23688</v>
      </c>
      <c r="K119" s="31">
        <f>Bilanca!J127</f>
        <v>21009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594374.24</v>
      </c>
      <c r="I123" s="31">
        <f t="shared" si="5"/>
        <v>0</v>
      </c>
      <c r="J123" s="31">
        <f>Bilanca!I131</f>
        <v>149656</v>
      </c>
      <c r="K123" s="31">
        <f>Bilanca!J131</f>
        <v>168768</v>
      </c>
    </row>
    <row r="124" spans="4:11" ht="12.75">
      <c r="D124" s="4" t="s">
        <v>1521</v>
      </c>
      <c r="E124" s="4">
        <v>1</v>
      </c>
      <c r="F124" s="4">
        <f>Bilanca!G132</f>
        <v>123</v>
      </c>
      <c r="G124" s="4">
        <f>IF(Bilanca!H132=0,"",Bilanca!H132)</f>
      </c>
      <c r="H124" s="30">
        <f t="shared" si="4"/>
        <v>3280164</v>
      </c>
      <c r="I124" s="31">
        <f t="shared" si="5"/>
        <v>0</v>
      </c>
      <c r="J124" s="31">
        <f>Bilanca!I132</f>
        <v>690034</v>
      </c>
      <c r="K124" s="31">
        <f>Bilanca!J132</f>
        <v>988383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2949647.5</v>
      </c>
      <c r="I126" s="4">
        <f t="shared" si="5"/>
        <v>0</v>
      </c>
      <c r="J126" s="31">
        <f>RDG!I8</f>
        <v>822486</v>
      </c>
      <c r="K126" s="31">
        <f>RDG!J8</f>
        <v>768616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1362687.1400000001</v>
      </c>
      <c r="I128" s="4">
        <f aca="true" t="shared" si="7" ref="I128:I190">ABS(ROUND(J128,0)-J128)+ABS(ROUND(K128,0)-K128)</f>
        <v>0</v>
      </c>
      <c r="J128" s="31">
        <f>RDG!I10</f>
        <v>431780</v>
      </c>
      <c r="K128" s="31">
        <f>RDG!J10</f>
        <v>320601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1672756.8</v>
      </c>
      <c r="I131" s="4">
        <f t="shared" si="7"/>
        <v>0</v>
      </c>
      <c r="J131" s="31">
        <f>RDG!I13</f>
        <v>390706</v>
      </c>
      <c r="K131" s="31">
        <f>RDG!J13</f>
        <v>448015</v>
      </c>
    </row>
    <row r="132" spans="4:11" ht="12.75">
      <c r="D132" s="4" t="s">
        <v>541</v>
      </c>
      <c r="E132" s="4">
        <v>2</v>
      </c>
      <c r="F132" s="4">
        <f>RDG!G14</f>
        <v>131</v>
      </c>
      <c r="G132" s="4">
        <f>IF(RDG!H14=0,"",RDG!H14)</f>
      </c>
      <c r="H132" s="30">
        <f t="shared" si="6"/>
        <v>2985744.1399999997</v>
      </c>
      <c r="I132" s="4">
        <f t="shared" si="7"/>
        <v>0</v>
      </c>
      <c r="J132" s="31">
        <f>RDG!I14</f>
        <v>803662</v>
      </c>
      <c r="K132" s="31">
        <f>RDG!J14</f>
        <v>737766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993823.8800000001</v>
      </c>
      <c r="I134" s="4">
        <f t="shared" si="7"/>
        <v>0</v>
      </c>
      <c r="J134" s="31">
        <f>RDG!I16</f>
        <v>325784</v>
      </c>
      <c r="K134" s="31">
        <f>RDG!J16</f>
        <v>210726</v>
      </c>
    </row>
    <row r="135" spans="4:11" ht="12.75">
      <c r="D135" s="4" t="s">
        <v>541</v>
      </c>
      <c r="E135" s="4">
        <v>2</v>
      </c>
      <c r="F135" s="4">
        <f>RDG!G17</f>
        <v>134</v>
      </c>
      <c r="G135" s="4">
        <f>IF(RDG!H17=0,"",RDG!H17)</f>
      </c>
      <c r="H135" s="30">
        <f t="shared" si="6"/>
        <v>121231.14</v>
      </c>
      <c r="I135" s="4">
        <f t="shared" si="7"/>
        <v>0</v>
      </c>
      <c r="J135" s="31">
        <f>RDG!I17</f>
        <v>27517</v>
      </c>
      <c r="K135" s="31">
        <f>RDG!J17</f>
        <v>31477</v>
      </c>
    </row>
    <row r="136" spans="4:11" ht="12.75">
      <c r="D136" s="4" t="s">
        <v>541</v>
      </c>
      <c r="E136" s="4">
        <v>2</v>
      </c>
      <c r="F136" s="4">
        <f>RDG!G18</f>
        <v>135</v>
      </c>
      <c r="G136" s="4">
        <f>IF(RDG!H18=0,"",RDG!H18)</f>
      </c>
      <c r="H136" s="30">
        <f t="shared" si="6"/>
        <v>10176.3</v>
      </c>
      <c r="I136" s="4">
        <f t="shared" si="7"/>
        <v>0</v>
      </c>
      <c r="J136" s="31">
        <f>RDG!I18</f>
        <v>3872</v>
      </c>
      <c r="K136" s="31">
        <f>RDG!J18</f>
        <v>1833</v>
      </c>
    </row>
    <row r="137" spans="4:11" ht="12.75">
      <c r="D137" s="4" t="s">
        <v>541</v>
      </c>
      <c r="E137" s="4">
        <v>2</v>
      </c>
      <c r="F137" s="4">
        <f>RDG!G19</f>
        <v>136</v>
      </c>
      <c r="G137" s="4">
        <f>IF(RDG!H19=0,"",RDG!H19)</f>
      </c>
      <c r="H137" s="30">
        <f t="shared" si="6"/>
        <v>882948.72</v>
      </c>
      <c r="I137" s="4">
        <f t="shared" si="7"/>
        <v>0</v>
      </c>
      <c r="J137" s="31">
        <f>RDG!I19</f>
        <v>294395</v>
      </c>
      <c r="K137" s="31">
        <f>RDG!J19</f>
        <v>177416</v>
      </c>
    </row>
    <row r="138" spans="4:11" ht="12.75">
      <c r="D138" s="4" t="s">
        <v>541</v>
      </c>
      <c r="E138" s="4">
        <v>2</v>
      </c>
      <c r="F138" s="4">
        <f>RDG!G20</f>
        <v>137</v>
      </c>
      <c r="G138" s="4">
        <f>IF(RDG!H20=0,"",RDG!H20)</f>
      </c>
      <c r="H138" s="30">
        <f t="shared" si="6"/>
        <v>1501321.3499999999</v>
      </c>
      <c r="I138" s="4">
        <f t="shared" si="7"/>
        <v>0</v>
      </c>
      <c r="J138" s="31">
        <f>RDG!I20</f>
        <v>270999</v>
      </c>
      <c r="K138" s="31">
        <f>RDG!J20</f>
        <v>412428</v>
      </c>
    </row>
    <row r="139" spans="4:11" ht="12.75">
      <c r="D139" s="4" t="s">
        <v>541</v>
      </c>
      <c r="E139" s="4">
        <v>2</v>
      </c>
      <c r="F139" s="4">
        <f>RDG!G21</f>
        <v>138</v>
      </c>
      <c r="G139" s="4">
        <f>IF(RDG!H21=0,"",RDG!H21)</f>
      </c>
      <c r="H139" s="30">
        <f t="shared" si="6"/>
        <v>987312.72</v>
      </c>
      <c r="I139" s="4">
        <f t="shared" si="7"/>
        <v>0</v>
      </c>
      <c r="J139" s="31">
        <f>RDG!I21</f>
        <v>181512</v>
      </c>
      <c r="K139" s="31">
        <f>RDG!J21</f>
        <v>266966</v>
      </c>
    </row>
    <row r="140" spans="4:11" ht="12.75">
      <c r="D140" s="4" t="s">
        <v>541</v>
      </c>
      <c r="E140" s="4">
        <v>2</v>
      </c>
      <c r="F140" s="4">
        <f>RDG!G22</f>
        <v>139</v>
      </c>
      <c r="G140" s="4">
        <f>IF(RDG!H22=0,"",RDG!H22)</f>
      </c>
      <c r="H140" s="30">
        <f t="shared" si="6"/>
        <v>305224.54000000004</v>
      </c>
      <c r="I140" s="4">
        <f t="shared" si="7"/>
        <v>0</v>
      </c>
      <c r="J140" s="31">
        <f>RDG!I22</f>
        <v>49716</v>
      </c>
      <c r="K140" s="31">
        <f>RDG!J22</f>
        <v>84935</v>
      </c>
    </row>
    <row r="141" spans="4:11" ht="12.75">
      <c r="D141" s="4" t="s">
        <v>541</v>
      </c>
      <c r="E141" s="4">
        <v>2</v>
      </c>
      <c r="F141" s="4">
        <f>RDG!G23</f>
        <v>140</v>
      </c>
      <c r="G141" s="4">
        <f>IF(RDG!H23=0,"",RDG!H23)</f>
      </c>
      <c r="H141" s="30">
        <f t="shared" si="6"/>
        <v>225155</v>
      </c>
      <c r="I141" s="4">
        <f t="shared" si="7"/>
        <v>0</v>
      </c>
      <c r="J141" s="31">
        <f>RDG!I23</f>
        <v>39771</v>
      </c>
      <c r="K141" s="31">
        <f>RDG!J23</f>
        <v>60527</v>
      </c>
    </row>
    <row r="142" spans="4:11" ht="12.75">
      <c r="D142" s="4" t="s">
        <v>541</v>
      </c>
      <c r="E142" s="4">
        <v>2</v>
      </c>
      <c r="F142" s="4">
        <f>RDG!G24</f>
        <v>141</v>
      </c>
      <c r="G142" s="4">
        <f>IF(RDG!H24=0,"",RDG!H24)</f>
      </c>
      <c r="H142" s="30">
        <f t="shared" si="6"/>
        <v>35471.369999999995</v>
      </c>
      <c r="I142" s="4">
        <f t="shared" si="7"/>
        <v>0</v>
      </c>
      <c r="J142" s="31">
        <f>RDG!I24</f>
        <v>12053</v>
      </c>
      <c r="K142" s="31">
        <f>RDG!J24</f>
        <v>6552</v>
      </c>
    </row>
    <row r="143" spans="4:11" ht="12.75">
      <c r="D143" s="4" t="s">
        <v>541</v>
      </c>
      <c r="E143" s="4">
        <v>2</v>
      </c>
      <c r="F143" s="4">
        <f>RDG!G25</f>
        <v>142</v>
      </c>
      <c r="G143" s="4">
        <f>IF(RDG!H25=0,"",RDG!H25)</f>
      </c>
      <c r="H143" s="30">
        <f t="shared" si="6"/>
        <v>583543.32</v>
      </c>
      <c r="I143" s="4">
        <f t="shared" si="7"/>
        <v>0</v>
      </c>
      <c r="J143" s="31">
        <f>RDG!I25</f>
        <v>194826</v>
      </c>
      <c r="K143" s="31">
        <f>RDG!J25</f>
        <v>108060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107601.45</v>
      </c>
      <c r="I166" s="4">
        <f t="shared" si="7"/>
        <v>0</v>
      </c>
      <c r="J166" s="31">
        <f>RDG!I48</f>
        <v>12885</v>
      </c>
      <c r="K166" s="31">
        <f>RDG!J48</f>
        <v>26164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76110.72</v>
      </c>
      <c r="I169" s="4">
        <f t="shared" si="7"/>
        <v>0</v>
      </c>
      <c r="J169" s="31">
        <f>RDG!I51</f>
        <v>11572</v>
      </c>
      <c r="K169" s="31">
        <f>RDG!J51</f>
        <v>16866</v>
      </c>
    </row>
    <row r="170" spans="4:11" ht="12.75">
      <c r="D170" s="4" t="s">
        <v>541</v>
      </c>
      <c r="E170" s="4">
        <v>2</v>
      </c>
      <c r="F170" s="4">
        <f>RDG!G52</f>
        <v>169</v>
      </c>
      <c r="G170" s="4">
        <f>IF(RDG!H52=0,"",RDG!H52)</f>
      </c>
      <c r="H170" s="30">
        <f t="shared" si="6"/>
        <v>33646.21</v>
      </c>
      <c r="I170" s="4">
        <f t="shared" si="7"/>
        <v>0</v>
      </c>
      <c r="J170" s="31">
        <f>RDG!I52</f>
        <v>1313</v>
      </c>
      <c r="K170" s="31">
        <f>RDG!J52</f>
        <v>9298</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4176700.8600000003</v>
      </c>
      <c r="I178" s="4">
        <f t="shared" si="7"/>
        <v>0</v>
      </c>
      <c r="J178" s="31">
        <f>RDG!I60</f>
        <v>822486</v>
      </c>
      <c r="K178" s="31">
        <f>RDG!J60</f>
        <v>768616</v>
      </c>
    </row>
    <row r="179" spans="4:11" ht="12.75">
      <c r="D179" s="4" t="s">
        <v>541</v>
      </c>
      <c r="E179" s="4">
        <v>2</v>
      </c>
      <c r="F179" s="4">
        <f>RDG!G61</f>
        <v>178</v>
      </c>
      <c r="G179" s="4">
        <f>IF(RDG!H61=0,"",RDG!H61)</f>
      </c>
      <c r="H179" s="30">
        <f t="shared" si="6"/>
        <v>4173044.4600000004</v>
      </c>
      <c r="I179" s="4">
        <f t="shared" si="7"/>
        <v>0</v>
      </c>
      <c r="J179" s="31">
        <f>RDG!I61</f>
        <v>816547</v>
      </c>
      <c r="K179" s="31">
        <f>RDG!J61</f>
        <v>763930</v>
      </c>
    </row>
    <row r="180" spans="4:11" ht="12.75">
      <c r="D180" s="4" t="s">
        <v>541</v>
      </c>
      <c r="E180" s="4">
        <v>2</v>
      </c>
      <c r="F180" s="4">
        <f>RDG!G62</f>
        <v>179</v>
      </c>
      <c r="G180" s="4">
        <f>IF(RDG!H62=0,"",RDG!H62)</f>
      </c>
      <c r="H180" s="30">
        <f t="shared" si="6"/>
        <v>27406.690000000002</v>
      </c>
      <c r="I180" s="4">
        <f t="shared" si="7"/>
        <v>0</v>
      </c>
      <c r="J180" s="31">
        <f>RDG!I62</f>
        <v>5939</v>
      </c>
      <c r="K180" s="31">
        <f>RDG!J62</f>
        <v>4686</v>
      </c>
    </row>
    <row r="181" spans="4:11" ht="12.75">
      <c r="D181" s="4" t="s">
        <v>541</v>
      </c>
      <c r="E181" s="4">
        <v>2</v>
      </c>
      <c r="F181" s="4">
        <f>RDG!G63</f>
        <v>180</v>
      </c>
      <c r="G181" s="4">
        <f>IF(RDG!H63=0,"",RDG!H63)</f>
      </c>
      <c r="H181" s="30">
        <f t="shared" si="6"/>
        <v>27559.8</v>
      </c>
      <c r="I181" s="4">
        <f t="shared" si="7"/>
        <v>0</v>
      </c>
      <c r="J181" s="31">
        <f>RDG!I63</f>
        <v>5939</v>
      </c>
      <c r="K181" s="31">
        <f>RDG!J63</f>
        <v>4686</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28019.129999999997</v>
      </c>
      <c r="I184" s="4">
        <f t="shared" si="7"/>
        <v>0</v>
      </c>
      <c r="J184" s="31">
        <f>RDG!I66</f>
        <v>5939</v>
      </c>
      <c r="K184" s="31">
        <f>RDG!J66</f>
        <v>4686</v>
      </c>
    </row>
    <row r="185" spans="4:11" ht="12.75">
      <c r="D185" s="4" t="s">
        <v>541</v>
      </c>
      <c r="E185" s="4">
        <v>2</v>
      </c>
      <c r="F185" s="4">
        <f>RDG!G67</f>
        <v>184</v>
      </c>
      <c r="G185" s="4">
        <f>IF(RDG!H67=0,"",RDG!H67)</f>
      </c>
      <c r="H185" s="30">
        <f t="shared" si="6"/>
        <v>28172.239999999998</v>
      </c>
      <c r="I185" s="4">
        <f t="shared" si="7"/>
        <v>0</v>
      </c>
      <c r="J185" s="31">
        <f>RDG!I67</f>
        <v>5939</v>
      </c>
      <c r="K185" s="31">
        <f>RDG!J67</f>
        <v>4686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2489318.24</v>
      </c>
      <c r="I233" s="4">
        <f t="shared" si="11"/>
        <v>0</v>
      </c>
      <c r="J233" s="31">
        <f>Dodatni!I26</f>
        <v>431780</v>
      </c>
      <c r="K233" s="31">
        <f>Dodatni!J26</f>
        <v>320601</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2596616.4400000004</v>
      </c>
      <c r="I243" s="4">
        <f t="shared" si="11"/>
        <v>0</v>
      </c>
      <c r="J243" s="31">
        <f>Dodatni!I37</f>
        <v>431780</v>
      </c>
      <c r="K243" s="31">
        <f>Dodatni!J37</f>
        <v>320601</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113828.4</v>
      </c>
      <c r="I253" s="4">
        <f t="shared" si="11"/>
        <v>0</v>
      </c>
      <c r="J253" s="31">
        <f>Dodatni!I50</f>
        <v>12016</v>
      </c>
      <c r="K253" s="31">
        <f>Dodatni!J50</f>
        <v>16577</v>
      </c>
    </row>
    <row r="254" spans="4:11" ht="12.75">
      <c r="D254" s="4" t="s">
        <v>1522</v>
      </c>
      <c r="E254" s="4">
        <v>3</v>
      </c>
      <c r="F254" s="4">
        <f>Dodatni!H51</f>
        <v>253</v>
      </c>
      <c r="H254" s="30">
        <f t="shared" si="10"/>
        <v>8475.5</v>
      </c>
      <c r="I254" s="4">
        <f t="shared" si="11"/>
        <v>0</v>
      </c>
      <c r="J254" s="31">
        <f>Dodatni!I51</f>
        <v>1154</v>
      </c>
      <c r="K254" s="31">
        <f>Dodatni!J51</f>
        <v>1098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28230.5</v>
      </c>
      <c r="I263" s="4">
        <f t="shared" si="11"/>
        <v>0</v>
      </c>
      <c r="J263" s="31">
        <f>Dodatni!I60</f>
        <v>1651</v>
      </c>
      <c r="K263" s="31">
        <f>Dodatni!J60</f>
        <v>4562</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2640</v>
      </c>
      <c r="I265" s="4">
        <f t="shared" si="11"/>
        <v>0</v>
      </c>
      <c r="J265" s="31">
        <f>Dodatni!I62</f>
        <v>1000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121282.08</v>
      </c>
      <c r="I268" s="4">
        <f t="shared" si="11"/>
        <v>0</v>
      </c>
      <c r="J268" s="31">
        <f>Dodatni!I65</f>
        <v>17300</v>
      </c>
      <c r="K268" s="31">
        <f>Dodatni!J65</f>
        <v>14062</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2.87</v>
      </c>
      <c r="I288" s="4">
        <f t="shared" si="15"/>
        <v>0</v>
      </c>
      <c r="J288" s="31">
        <f>Dodatni!I88</f>
        <v>1</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7" activePane="bottomLeft" state="frozen"/>
      <selection pane="topLeft" activeCell="A2" sqref="A2"/>
      <selection pane="bottomLeft" activeCell="C37" sqref="C37:J37"/>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LOKALNA RAZVOJNA AGENCIJA PINS</v>
      </c>
      <c r="X2" s="209" t="s">
        <v>207</v>
      </c>
      <c r="Y2" s="231">
        <f>IF(RefStr!C54&lt;&gt;"",RefStr!C54,"")</f>
        <v>100</v>
      </c>
      <c r="Z2" s="209" t="s">
        <v>2326</v>
      </c>
      <c r="AA2" s="231">
        <f>IF(RefStr!B64="","",RefStr!B64)</f>
      </c>
    </row>
    <row r="3" spans="1:27" ht="13.5" customHeight="1">
      <c r="A3" s="499" t="s">
        <v>2472</v>
      </c>
      <c r="B3" s="500"/>
      <c r="C3" s="500"/>
      <c r="D3" s="500"/>
      <c r="E3" s="500"/>
      <c r="F3" s="500"/>
      <c r="G3" s="500"/>
      <c r="H3" s="500"/>
      <c r="I3" s="507"/>
      <c r="J3" s="508"/>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51311</v>
      </c>
      <c r="X3" s="211" t="s">
        <v>208</v>
      </c>
      <c r="Y3" s="232">
        <f>IF(RefStr!F54&lt;&gt;"",RefStr!F54,"")</f>
        <v>0</v>
      </c>
      <c r="Z3" s="211" t="s">
        <v>2327</v>
      </c>
      <c r="AA3" s="232">
        <f>IF(RefStr!B66="","",RefStr!B66)</f>
      </c>
    </row>
    <row r="4" spans="1:27" ht="13.5" customHeight="1">
      <c r="A4" s="501"/>
      <c r="B4" s="502"/>
      <c r="C4" s="502"/>
      <c r="D4" s="502"/>
      <c r="E4" s="502"/>
      <c r="F4" s="502"/>
      <c r="G4" s="502"/>
      <c r="H4" s="502"/>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71847686816</v>
      </c>
      <c r="V4" s="211" t="s">
        <v>2356</v>
      </c>
      <c r="W4" s="232" t="str">
        <f>RefStr!F31</f>
        <v>SKRAD</v>
      </c>
      <c r="X4" s="234" t="s">
        <v>222</v>
      </c>
      <c r="Y4" s="235" t="str">
        <f>RefStr!I68</f>
        <v>DA</v>
      </c>
      <c r="Z4" s="211" t="s">
        <v>2570</v>
      </c>
      <c r="AA4" s="232" t="str">
        <f>RefStr!N19</f>
        <v>HSFI</v>
      </c>
    </row>
    <row r="5" spans="1:27" ht="13.5" customHeight="1">
      <c r="A5" s="501"/>
      <c r="B5" s="502"/>
      <c r="C5" s="502"/>
      <c r="D5" s="502"/>
      <c r="E5" s="502"/>
      <c r="F5" s="502"/>
      <c r="G5" s="502"/>
      <c r="H5" s="502"/>
      <c r="I5" s="509"/>
      <c r="J5" s="510"/>
      <c r="L5" s="3"/>
      <c r="M5" s="3"/>
      <c r="N5" s="208" t="s">
        <v>1523</v>
      </c>
      <c r="O5" s="211">
        <f>NT_I!Q1</f>
        <v>0</v>
      </c>
      <c r="P5" s="212">
        <f>NT_I!Q2</f>
        <v>0</v>
      </c>
      <c r="Q5" s="232">
        <f>NT_I!Q3</f>
        <v>0</v>
      </c>
      <c r="R5" s="211" t="s">
        <v>1197</v>
      </c>
      <c r="S5" s="232">
        <f>IF(RefStr!C19&lt;&gt;"",IF(ISERROR(INT(RefStr!C19)),0,RefStr!C19),0)</f>
        <v>3</v>
      </c>
      <c r="T5" s="211" t="s">
        <v>2352</v>
      </c>
      <c r="U5" s="232" t="str">
        <f>RefStr!H27</f>
        <v>00187224</v>
      </c>
      <c r="V5" s="211" t="s">
        <v>2357</v>
      </c>
      <c r="W5" s="232" t="str">
        <f>RefStr!C33</f>
        <v>IVANA GORANA KOVAČIĆA 3</v>
      </c>
      <c r="X5" s="234" t="s">
        <v>2517</v>
      </c>
      <c r="Y5" s="235" t="str">
        <f>RefStr!I62</f>
        <v>NE</v>
      </c>
      <c r="Z5" s="211" t="s">
        <v>691</v>
      </c>
      <c r="AA5" s="232">
        <f>RefStr!M46</f>
        <v>0</v>
      </c>
    </row>
    <row r="6" spans="1:27" ht="13.5" customHeight="1">
      <c r="A6" s="501"/>
      <c r="B6" s="502"/>
      <c r="C6" s="502"/>
      <c r="D6" s="502"/>
      <c r="E6" s="502"/>
      <c r="F6" s="502"/>
      <c r="G6" s="502"/>
      <c r="H6" s="502"/>
      <c r="I6" s="509"/>
      <c r="J6" s="510"/>
      <c r="L6" s="3"/>
      <c r="M6" s="3"/>
      <c r="N6" s="208" t="s">
        <v>1524</v>
      </c>
      <c r="O6" s="211">
        <f>NT_D!Q1</f>
        <v>0</v>
      </c>
      <c r="P6" s="212">
        <f>NT_D!Q2</f>
        <v>0</v>
      </c>
      <c r="Q6" s="232">
        <f>NT_D!Q3</f>
        <v>0</v>
      </c>
      <c r="R6" s="211" t="s">
        <v>1195</v>
      </c>
      <c r="S6" s="232" t="str">
        <f>RefStr!C21</f>
        <v>NE</v>
      </c>
      <c r="T6" s="211" t="s">
        <v>2353</v>
      </c>
      <c r="U6" s="232" t="str">
        <f>RefStr!M27</f>
        <v>040035439</v>
      </c>
      <c r="V6" s="211" t="s">
        <v>2568</v>
      </c>
      <c r="W6" s="232" t="str">
        <f>RefStr!L35</f>
        <v>051/810-820</v>
      </c>
      <c r="X6" s="211" t="s">
        <v>2514</v>
      </c>
      <c r="Y6" s="232" t="str">
        <f>RefStr!C68</f>
        <v>DANIJEL BERTOVIĆ</v>
      </c>
      <c r="Z6" s="211" t="s">
        <v>1415</v>
      </c>
      <c r="AA6" s="232">
        <f>RefStr!C46</f>
        <v>0</v>
      </c>
    </row>
    <row r="7" spans="1:27" ht="13.5" customHeight="1">
      <c r="A7" s="501"/>
      <c r="B7" s="502"/>
      <c r="C7" s="502"/>
      <c r="D7" s="502"/>
      <c r="E7" s="502"/>
      <c r="F7" s="502"/>
      <c r="G7" s="502"/>
      <c r="H7" s="502"/>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PINS@RI.T-COM.HR</v>
      </c>
      <c r="X7" s="211" t="s">
        <v>2515</v>
      </c>
      <c r="Y7" s="232" t="str">
        <f>RefStr!C70</f>
        <v>051/810-820</v>
      </c>
      <c r="Z7" s="211" t="s">
        <v>1416</v>
      </c>
      <c r="AA7" s="232">
        <f>RefStr!D46</f>
      </c>
    </row>
    <row r="8" spans="1:27" ht="13.5" customHeight="1">
      <c r="A8" s="503"/>
      <c r="B8" s="504"/>
      <c r="C8" s="504"/>
      <c r="D8" s="504"/>
      <c r="E8" s="504"/>
      <c r="F8" s="504"/>
      <c r="G8" s="504"/>
      <c r="H8" s="504"/>
      <c r="I8" s="505"/>
      <c r="J8" s="506"/>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Javno trgovačko društvo</v>
      </c>
      <c r="V8" s="211" t="s">
        <v>2574</v>
      </c>
      <c r="W8" s="232" t="str">
        <f>RefStr!C42</f>
        <v>7022</v>
      </c>
      <c r="X8" s="211" t="s">
        <v>2516</v>
      </c>
      <c r="Y8" s="232" t="str">
        <f>TRIM(UPPER(RefStr!C72))</f>
        <v>PINS@RI.T-COM.HR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4</v>
      </c>
      <c r="Q9" s="231">
        <f>RefStr!F58</f>
        <v>4</v>
      </c>
      <c r="R9" s="211" t="s">
        <v>1860</v>
      </c>
      <c r="S9" s="232">
        <f>IF(RefStr!F4&lt;&gt;"",RefStr!F4,0)</f>
        <v>43100</v>
      </c>
      <c r="T9" s="211" t="s">
        <v>1821</v>
      </c>
      <c r="U9" s="232">
        <f>RefStr!C39</f>
        <v>393</v>
      </c>
      <c r="V9" s="211" t="s">
        <v>1414</v>
      </c>
      <c r="W9" s="232" t="str">
        <f>RefStr!D42</f>
        <v>Savjetovanje u vezi s poslovanjem i os...</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4</v>
      </c>
      <c r="Q10" s="233">
        <f>RefStr!F56</f>
        <v>4</v>
      </c>
      <c r="R10" s="213" t="s">
        <v>1863</v>
      </c>
      <c r="S10" s="233">
        <f>RefStr!C23</f>
        <v>1</v>
      </c>
      <c r="T10" s="213" t="s">
        <v>2573</v>
      </c>
      <c r="U10" s="233" t="str">
        <f>RefStr!D39</f>
        <v>Skrad</v>
      </c>
      <c r="V10" s="240"/>
      <c r="W10" s="241"/>
      <c r="X10" s="242" t="s">
        <v>1974</v>
      </c>
      <c r="Y10" s="243">
        <f>RefStr!F12</f>
        <v>2017</v>
      </c>
      <c r="Z10" s="213" t="s">
        <v>209</v>
      </c>
      <c r="AA10" s="233" t="str">
        <f>RefStr!A75</f>
        <v>DANIJEL BERTOVIĆ</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1" t="s">
        <v>2895</v>
      </c>
      <c r="D68" s="512"/>
      <c r="E68" s="512"/>
      <c r="F68" s="512"/>
      <c r="G68" s="512"/>
      <c r="H68" s="512"/>
      <c r="I68" s="512"/>
      <c r="J68" s="513"/>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12"/>
      <c r="E71" s="512"/>
      <c r="F71" s="512"/>
      <c r="G71" s="512"/>
      <c r="H71" s="512"/>
      <c r="I71" s="512"/>
      <c r="J71" s="51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6" t="s">
        <v>114</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0</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F:\Anja\Računovodstvo\Završni račun\2017\FINA 2017\[GFI-POD 3.0.4..xls]RefStr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7:J117"/>
    <mergeCell ref="C116:J116"/>
    <mergeCell ref="C113:J113"/>
    <mergeCell ref="C114:J114"/>
    <mergeCell ref="C39:J39"/>
    <mergeCell ref="C41:J41"/>
    <mergeCell ref="C106:J106"/>
    <mergeCell ref="C115:J115"/>
    <mergeCell ref="C120:J120"/>
    <mergeCell ref="C119:J119"/>
    <mergeCell ref="C118:J118"/>
    <mergeCell ref="C108:J108"/>
    <mergeCell ref="A107:J107"/>
    <mergeCell ref="C110:J110"/>
    <mergeCell ref="C111:J111"/>
    <mergeCell ref="C112:J112"/>
    <mergeCell ref="C64:J64"/>
    <mergeCell ref="C65:J65"/>
    <mergeCell ref="C99:J99"/>
    <mergeCell ref="C81:J81"/>
    <mergeCell ref="C88:J88"/>
    <mergeCell ref="C82:J82"/>
    <mergeCell ref="C86:J86"/>
    <mergeCell ref="C87:J87"/>
    <mergeCell ref="C83:J83"/>
    <mergeCell ref="C45:J45"/>
    <mergeCell ref="C50:J50"/>
    <mergeCell ref="C79:J79"/>
    <mergeCell ref="C95:J95"/>
    <mergeCell ref="C96:J96"/>
    <mergeCell ref="C49:J49"/>
    <mergeCell ref="C51:J51"/>
    <mergeCell ref="C72:J72"/>
    <mergeCell ref="C75:J75"/>
    <mergeCell ref="C57:J57"/>
    <mergeCell ref="C47:J47"/>
    <mergeCell ref="C46:J46"/>
    <mergeCell ref="C77:J77"/>
    <mergeCell ref="C74:J74"/>
    <mergeCell ref="C48:J48"/>
    <mergeCell ref="C54:J54"/>
    <mergeCell ref="C55:J55"/>
    <mergeCell ref="C60:J60"/>
    <mergeCell ref="C61:J61"/>
    <mergeCell ref="C62:J62"/>
    <mergeCell ref="C85:J85"/>
    <mergeCell ref="C97:J97"/>
    <mergeCell ref="C84:J84"/>
    <mergeCell ref="C100:J100"/>
    <mergeCell ref="C80:J80"/>
    <mergeCell ref="C78:J78"/>
    <mergeCell ref="C71:J71"/>
    <mergeCell ref="C70:J70"/>
    <mergeCell ref="C67:J67"/>
    <mergeCell ref="C69:J69"/>
    <mergeCell ref="C104:J104"/>
    <mergeCell ref="C103:J103"/>
    <mergeCell ref="C76:J76"/>
    <mergeCell ref="C90:J90"/>
    <mergeCell ref="C89:J89"/>
    <mergeCell ref="C101:J101"/>
    <mergeCell ref="C66:J66"/>
    <mergeCell ref="C68:J68"/>
    <mergeCell ref="C109:J109"/>
    <mergeCell ref="C56:J56"/>
    <mergeCell ref="C98:J98"/>
    <mergeCell ref="C91:J91"/>
    <mergeCell ref="C92:J92"/>
    <mergeCell ref="C93:J93"/>
    <mergeCell ref="C94:J94"/>
    <mergeCell ref="C102:J102"/>
    <mergeCell ref="A73:J73"/>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45" t="s">
        <v>2140</v>
      </c>
      <c r="B2" s="246"/>
      <c r="C2" s="246"/>
      <c r="D2" s="246"/>
      <c r="E2" s="246"/>
      <c r="F2" s="246"/>
      <c r="G2" s="246"/>
      <c r="H2" s="246"/>
      <c r="I2" s="246"/>
      <c r="J2" s="247"/>
    </row>
    <row r="3" spans="1:10" ht="20.25" customHeight="1">
      <c r="A3" s="260" t="s">
        <v>176</v>
      </c>
      <c r="B3" s="252"/>
      <c r="C3" s="261"/>
      <c r="D3" s="257" t="s">
        <v>500</v>
      </c>
      <c r="E3" s="258"/>
      <c r="F3" s="258"/>
      <c r="G3" s="258"/>
      <c r="H3" s="258"/>
      <c r="I3" s="258"/>
      <c r="J3" s="259"/>
    </row>
    <row r="4" spans="1:10" ht="33" customHeight="1">
      <c r="A4" s="254" t="s">
        <v>1967</v>
      </c>
      <c r="B4" s="255"/>
      <c r="C4" s="255"/>
      <c r="D4" s="255"/>
      <c r="E4" s="255"/>
      <c r="F4" s="255"/>
      <c r="G4" s="255"/>
      <c r="H4" s="255"/>
      <c r="I4" s="255"/>
      <c r="J4" s="256"/>
    </row>
    <row r="5" spans="1:10" ht="18.75" customHeight="1">
      <c r="A5" s="65" t="s">
        <v>1600</v>
      </c>
      <c r="B5" s="248" t="s">
        <v>493</v>
      </c>
      <c r="C5" s="249"/>
      <c r="D5" s="249"/>
      <c r="E5" s="249"/>
      <c r="F5" s="249"/>
      <c r="G5" s="249"/>
      <c r="H5" s="249"/>
      <c r="I5" s="249"/>
      <c r="J5" s="250"/>
    </row>
    <row r="6" spans="1:10" ht="18.75" customHeight="1">
      <c r="A6" s="66" t="s">
        <v>495</v>
      </c>
      <c r="B6" s="251" t="s">
        <v>494</v>
      </c>
      <c r="C6" s="252"/>
      <c r="D6" s="252"/>
      <c r="E6" s="252"/>
      <c r="F6" s="252"/>
      <c r="G6" s="252"/>
      <c r="H6" s="252"/>
      <c r="I6" s="252"/>
      <c r="J6" s="253"/>
    </row>
    <row r="7" spans="1:10" ht="95.25" customHeight="1">
      <c r="A7" s="66" t="s">
        <v>2904</v>
      </c>
      <c r="B7" s="265" t="s">
        <v>2905</v>
      </c>
      <c r="C7" s="266"/>
      <c r="D7" s="266"/>
      <c r="E7" s="266"/>
      <c r="F7" s="266"/>
      <c r="G7" s="266"/>
      <c r="H7" s="266"/>
      <c r="I7" s="266"/>
      <c r="J7" s="267"/>
    </row>
    <row r="8" spans="1:10" ht="36.75" customHeight="1">
      <c r="A8" s="66" t="s">
        <v>2242</v>
      </c>
      <c r="B8" s="262" t="s">
        <v>223</v>
      </c>
      <c r="C8" s="263"/>
      <c r="D8" s="263"/>
      <c r="E8" s="263"/>
      <c r="F8" s="263"/>
      <c r="G8" s="263"/>
      <c r="H8" s="263"/>
      <c r="I8" s="263"/>
      <c r="J8" s="264"/>
    </row>
    <row r="9" spans="1:10" ht="69.75" customHeight="1">
      <c r="A9" s="66" t="s">
        <v>824</v>
      </c>
      <c r="B9" s="262" t="s">
        <v>2334</v>
      </c>
      <c r="C9" s="263"/>
      <c r="D9" s="263"/>
      <c r="E9" s="263"/>
      <c r="F9" s="263"/>
      <c r="G9" s="263"/>
      <c r="H9" s="263"/>
      <c r="I9" s="263"/>
      <c r="J9" s="264"/>
    </row>
    <row r="10" spans="1:10" ht="76.5" customHeight="1">
      <c r="A10" s="66" t="s">
        <v>2502</v>
      </c>
      <c r="B10" s="262" t="s">
        <v>397</v>
      </c>
      <c r="C10" s="263"/>
      <c r="D10" s="263"/>
      <c r="E10" s="263"/>
      <c r="F10" s="263"/>
      <c r="G10" s="263"/>
      <c r="H10" s="263"/>
      <c r="I10" s="263"/>
      <c r="J10" s="26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F70" sqref="F7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18722.4</v>
      </c>
    </row>
    <row r="13" spans="4:17" ht="9.75" customHeight="1">
      <c r="D13" s="156"/>
      <c r="E13" s="162"/>
      <c r="H13" s="27"/>
      <c r="I13" s="163"/>
      <c r="J13" s="163"/>
      <c r="K13" s="156"/>
      <c r="L13" s="156"/>
      <c r="M13" s="156"/>
      <c r="N13" s="156"/>
      <c r="P13" s="54" t="s">
        <v>2353</v>
      </c>
      <c r="Q13" s="55">
        <f>INT(VALUE(M27))/50</f>
        <v>800708.78</v>
      </c>
    </row>
    <row r="14" spans="1:17" ht="15">
      <c r="A14" s="321" t="s">
        <v>2714</v>
      </c>
      <c r="B14" s="321"/>
      <c r="C14" s="321"/>
      <c r="D14" s="164"/>
      <c r="E14" s="165"/>
      <c r="F14" s="319"/>
      <c r="G14" s="320"/>
      <c r="H14" s="320"/>
      <c r="I14" s="156"/>
      <c r="J14" s="327" t="s">
        <v>2100</v>
      </c>
      <c r="K14" s="328"/>
      <c r="L14" s="328"/>
      <c r="M14" s="328"/>
      <c r="N14" s="328"/>
      <c r="P14" s="54" t="s">
        <v>2718</v>
      </c>
      <c r="Q14" s="55">
        <f>INT(VALUE(C27))/100</f>
        <v>718476868.16</v>
      </c>
    </row>
    <row r="15" spans="1:17" ht="19.5" customHeight="1">
      <c r="A15" s="324">
        <f>Skriveni!B59</f>
        <v>760941717.36</v>
      </c>
      <c r="B15" s="325"/>
      <c r="C15" s="326"/>
      <c r="D15" s="60"/>
      <c r="E15" s="60"/>
      <c r="F15" s="60"/>
      <c r="G15" s="60"/>
      <c r="H15" s="60"/>
      <c r="I15" s="60"/>
      <c r="J15" s="60"/>
      <c r="K15" s="60"/>
      <c r="L15" s="60"/>
      <c r="M15" s="60"/>
      <c r="N15" s="60"/>
      <c r="P15" s="54" t="s">
        <v>1817</v>
      </c>
      <c r="Q15" s="55">
        <f>LEN(Skriveni!B9)</f>
        <v>30</v>
      </c>
    </row>
    <row r="16" spans="4:17" ht="12.75" customHeight="1">
      <c r="D16" s="60"/>
      <c r="E16" s="60"/>
      <c r="F16" s="60"/>
      <c r="G16" s="60"/>
      <c r="H16" s="60"/>
      <c r="I16" s="60"/>
      <c r="P16" s="54" t="s">
        <v>1818</v>
      </c>
      <c r="Q16" s="55">
        <f>INT(VALUE(C31))/100</f>
        <v>513.11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393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7022</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2960</v>
      </c>
      <c r="I27" s="275"/>
      <c r="J27" s="279" t="s">
        <v>2099</v>
      </c>
      <c r="K27" s="280"/>
      <c r="L27" s="344"/>
      <c r="M27" s="274" t="s">
        <v>2961</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2954</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51311</v>
      </c>
      <c r="D31" s="335" t="s">
        <v>693</v>
      </c>
      <c r="E31" s="336"/>
      <c r="F31" s="316" t="s">
        <v>2955</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2956</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2957</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2958</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393</v>
      </c>
      <c r="D39" s="348" t="str">
        <f>IF(C39="","Šifra grada/općine nije upisana",IF(ISNA(LOOKUP(C39,A177:A732,A177:A732)),"Šifra grada/općine ne postoji",IF(LOOKUP(C39,A177:A732,A177:A732)&lt;&gt;C39,"Šifra grada/općine ne postoji",LOOKUP(C39,A177:A732,B177:B732))))</f>
        <v>Skrad</v>
      </c>
      <c r="E39" s="349"/>
      <c r="F39" s="349"/>
      <c r="G39" s="349"/>
      <c r="H39" s="272" t="s">
        <v>2222</v>
      </c>
      <c r="I39" s="344"/>
      <c r="J39" s="58">
        <f>IF(C39&gt;0,LOOKUP(C39,A177:A732,C177:C732),"")</f>
        <v>8</v>
      </c>
      <c r="K39" s="351" t="str">
        <f>IF(J39="","Treba prvo upisati šifru grada/općine",LOOKUP(J39,A153:A173,B153:B173))</f>
        <v>PRIMORSKO-GORANSKA</v>
      </c>
      <c r="L39" s="351"/>
      <c r="M39" s="351"/>
      <c r="N39" s="351"/>
      <c r="P39" s="54" t="s">
        <v>1826</v>
      </c>
      <c r="Q39" s="55">
        <f>C56+2*F56+3*C58+4*F58</f>
        <v>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375</v>
      </c>
      <c r="D42" s="353" t="str">
        <f>IF(C42="","Šifra NKD-a nije upisana",IF(ISNA(LOOKUP(C42,A736:A1351,A736:A1351)),"Šifra NKD-a ne postoji",IF(LOOKUP(C42,A736:A1351,A736:A1351)&lt;&gt;C42,"Šifra NKD-a ne postoji",LOOKUP(C42,A736:A1351,B736:B1351))))</f>
        <v>Savjetovanje u vezi s poslovanjem i os...</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16</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4</v>
      </c>
      <c r="D56" s="270" t="s">
        <v>2898</v>
      </c>
      <c r="E56" s="380"/>
      <c r="F56" s="44">
        <v>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v>
      </c>
      <c r="D58" s="278" t="s">
        <v>2898</v>
      </c>
      <c r="E58" s="278"/>
      <c r="F58" s="44">
        <v>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2957</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2962</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J57" sqref="J5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71847686816; LOKALNA RAZVOJNA AGENCIJA PINS</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4"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55989</v>
      </c>
      <c r="J10" s="70">
        <f>J11+J18+J28+J39+J44</f>
        <v>52011</v>
      </c>
    </row>
    <row r="11" spans="1:10" ht="13.5" customHeight="1">
      <c r="A11" s="386" t="s">
        <v>1850</v>
      </c>
      <c r="B11" s="386"/>
      <c r="C11" s="386"/>
      <c r="D11" s="386"/>
      <c r="E11" s="386"/>
      <c r="F11" s="386"/>
      <c r="G11" s="19">
        <v>3</v>
      </c>
      <c r="H11" s="20"/>
      <c r="I11" s="70">
        <f>SUM(I12:I17)</f>
        <v>7034</v>
      </c>
      <c r="J11" s="70">
        <f>SUM(J12:J17)</f>
        <v>7034</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7034</v>
      </c>
      <c r="J13" s="71">
        <v>7034</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6" t="s">
        <v>731</v>
      </c>
      <c r="B18" s="386"/>
      <c r="C18" s="386"/>
      <c r="D18" s="386"/>
      <c r="E18" s="386"/>
      <c r="F18" s="386"/>
      <c r="G18" s="19">
        <v>10</v>
      </c>
      <c r="H18" s="20"/>
      <c r="I18" s="70">
        <f>SUM(I19:I27)</f>
        <v>48955</v>
      </c>
      <c r="J18" s="70">
        <f>SUM(J19:J27)</f>
        <v>44977</v>
      </c>
    </row>
    <row r="19" spans="1:10" ht="13.5" customHeight="1">
      <c r="A19" s="383" t="s">
        <v>2176</v>
      </c>
      <c r="B19" s="383"/>
      <c r="C19" s="383"/>
      <c r="D19" s="383"/>
      <c r="E19" s="383"/>
      <c r="F19" s="383"/>
      <c r="G19" s="19">
        <v>11</v>
      </c>
      <c r="H19" s="20"/>
      <c r="I19" s="71">
        <v>22363</v>
      </c>
      <c r="J19" s="71">
        <v>22363</v>
      </c>
    </row>
    <row r="20" spans="1:10" ht="13.5" customHeight="1">
      <c r="A20" s="383" t="s">
        <v>543</v>
      </c>
      <c r="B20" s="383"/>
      <c r="C20" s="383"/>
      <c r="D20" s="383"/>
      <c r="E20" s="383"/>
      <c r="F20" s="383"/>
      <c r="G20" s="19">
        <v>12</v>
      </c>
      <c r="H20" s="20"/>
      <c r="I20" s="71">
        <v>20978</v>
      </c>
      <c r="J20" s="71">
        <v>19781</v>
      </c>
    </row>
    <row r="21" spans="1:10" ht="13.5" customHeight="1">
      <c r="A21" s="383" t="s">
        <v>2177</v>
      </c>
      <c r="B21" s="383"/>
      <c r="C21" s="383"/>
      <c r="D21" s="383"/>
      <c r="E21" s="383"/>
      <c r="F21" s="383"/>
      <c r="G21" s="19">
        <v>13</v>
      </c>
      <c r="H21" s="20"/>
      <c r="I21" s="71">
        <v>3536</v>
      </c>
      <c r="J21" s="71">
        <v>2833</v>
      </c>
    </row>
    <row r="22" spans="1:10" ht="13.5" customHeight="1">
      <c r="A22" s="383" t="s">
        <v>2290</v>
      </c>
      <c r="B22" s="383"/>
      <c r="C22" s="383"/>
      <c r="D22" s="383"/>
      <c r="E22" s="383"/>
      <c r="F22" s="383"/>
      <c r="G22" s="19">
        <v>14</v>
      </c>
      <c r="H22" s="20"/>
      <c r="I22" s="71">
        <v>2078</v>
      </c>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6" t="s">
        <v>2644</v>
      </c>
      <c r="B28" s="386"/>
      <c r="C28" s="386"/>
      <c r="D28" s="386"/>
      <c r="E28" s="386"/>
      <c r="F28" s="386"/>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6" t="s">
        <v>2645</v>
      </c>
      <c r="B39" s="386"/>
      <c r="C39" s="386"/>
      <c r="D39" s="386"/>
      <c r="E39" s="386"/>
      <c r="F39" s="386"/>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6" t="s">
        <v>655</v>
      </c>
      <c r="B44" s="386"/>
      <c r="C44" s="386"/>
      <c r="D44" s="386"/>
      <c r="E44" s="386"/>
      <c r="F44" s="386"/>
      <c r="G44" s="19">
        <v>36</v>
      </c>
      <c r="H44" s="20"/>
      <c r="I44" s="71"/>
      <c r="J44" s="71"/>
    </row>
    <row r="45" spans="1:10" ht="13.5" customHeight="1">
      <c r="A45" s="381" t="s">
        <v>2646</v>
      </c>
      <c r="B45" s="381"/>
      <c r="C45" s="381"/>
      <c r="D45" s="381"/>
      <c r="E45" s="381"/>
      <c r="F45" s="381"/>
      <c r="G45" s="19">
        <v>37</v>
      </c>
      <c r="H45" s="20"/>
      <c r="I45" s="70">
        <f>I46+I54+I61+I71</f>
        <v>634045</v>
      </c>
      <c r="J45" s="70">
        <f>J46+J54+J61+J71</f>
        <v>936372</v>
      </c>
    </row>
    <row r="46" spans="1:10" ht="13.5" customHeight="1">
      <c r="A46" s="386" t="s">
        <v>2647</v>
      </c>
      <c r="B46" s="386"/>
      <c r="C46" s="386"/>
      <c r="D46" s="386"/>
      <c r="E46" s="386"/>
      <c r="F46" s="386"/>
      <c r="G46" s="19">
        <v>38</v>
      </c>
      <c r="H46" s="20"/>
      <c r="I46" s="70">
        <f>SUM(I47:I53)</f>
        <v>8944</v>
      </c>
      <c r="J46" s="70">
        <f>SUM(J47:J53)</f>
        <v>6201</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8944</v>
      </c>
      <c r="J50" s="71">
        <v>6201</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6" t="s">
        <v>2648</v>
      </c>
      <c r="B54" s="386"/>
      <c r="C54" s="386"/>
      <c r="D54" s="386"/>
      <c r="E54" s="386"/>
      <c r="F54" s="386"/>
      <c r="G54" s="19">
        <v>46</v>
      </c>
      <c r="H54" s="20"/>
      <c r="I54" s="70">
        <f>SUM(I55:I60)</f>
        <v>427126</v>
      </c>
      <c r="J54" s="70">
        <f>SUM(J55:J60)</f>
        <v>520776</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202006</v>
      </c>
      <c r="J57" s="71">
        <v>188138</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200120</v>
      </c>
      <c r="J59" s="71">
        <v>307638</v>
      </c>
    </row>
    <row r="60" spans="1:10" ht="13.5" customHeight="1">
      <c r="A60" s="383" t="s">
        <v>2638</v>
      </c>
      <c r="B60" s="383"/>
      <c r="C60" s="383"/>
      <c r="D60" s="383"/>
      <c r="E60" s="383"/>
      <c r="F60" s="383"/>
      <c r="G60" s="19">
        <v>52</v>
      </c>
      <c r="H60" s="20"/>
      <c r="I60" s="71">
        <v>25000</v>
      </c>
      <c r="J60" s="71">
        <v>25000</v>
      </c>
    </row>
    <row r="61" spans="1:10" ht="13.5" customHeight="1">
      <c r="A61" s="386" t="s">
        <v>2649</v>
      </c>
      <c r="B61" s="386"/>
      <c r="C61" s="386"/>
      <c r="D61" s="386"/>
      <c r="E61" s="386"/>
      <c r="F61" s="386"/>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6" t="s">
        <v>2395</v>
      </c>
      <c r="B71" s="386"/>
      <c r="C71" s="386"/>
      <c r="D71" s="386"/>
      <c r="E71" s="386"/>
      <c r="F71" s="386"/>
      <c r="G71" s="19">
        <v>63</v>
      </c>
      <c r="H71" s="20"/>
      <c r="I71" s="71">
        <v>197975</v>
      </c>
      <c r="J71" s="71">
        <v>409395</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690034</v>
      </c>
      <c r="J73" s="70">
        <f>J9+J10+J45+J72</f>
        <v>988383</v>
      </c>
    </row>
    <row r="74" spans="1:10" ht="13.5" customHeight="1">
      <c r="A74" s="382" t="s">
        <v>257</v>
      </c>
      <c r="B74" s="382"/>
      <c r="C74" s="382"/>
      <c r="D74" s="382"/>
      <c r="E74" s="382"/>
      <c r="F74" s="382"/>
      <c r="G74" s="21">
        <v>66</v>
      </c>
      <c r="H74" s="22"/>
      <c r="I74" s="72"/>
      <c r="J74" s="72"/>
    </row>
    <row r="75" spans="1:10" ht="13.5" customHeight="1">
      <c r="A75" s="384" t="s">
        <v>663</v>
      </c>
      <c r="B75" s="385"/>
      <c r="C75" s="385"/>
      <c r="D75" s="385"/>
      <c r="E75" s="385"/>
      <c r="F75" s="385"/>
      <c r="G75" s="385"/>
      <c r="H75" s="385"/>
      <c r="I75" s="385"/>
      <c r="J75" s="385"/>
    </row>
    <row r="76" spans="1:12" ht="13.5" customHeight="1">
      <c r="A76" s="381" t="s">
        <v>2651</v>
      </c>
      <c r="B76" s="381"/>
      <c r="C76" s="381"/>
      <c r="D76" s="381"/>
      <c r="E76" s="381"/>
      <c r="F76" s="381"/>
      <c r="G76" s="19">
        <v>67</v>
      </c>
      <c r="H76" s="20"/>
      <c r="I76" s="70">
        <f>I77+I78+I79+I85+I86+I90+I93+I96</f>
        <v>195564</v>
      </c>
      <c r="J76" s="70">
        <f>J77+J78+J79+J85+J86+J90+J93+J96</f>
        <v>200250</v>
      </c>
      <c r="L76" s="2" t="s">
        <v>2591</v>
      </c>
    </row>
    <row r="77" spans="1:10" ht="13.5" customHeight="1">
      <c r="A77" s="386" t="s">
        <v>935</v>
      </c>
      <c r="B77" s="386"/>
      <c r="C77" s="386"/>
      <c r="D77" s="386"/>
      <c r="E77" s="386"/>
      <c r="F77" s="386"/>
      <c r="G77" s="19">
        <v>68</v>
      </c>
      <c r="H77" s="20"/>
      <c r="I77" s="71">
        <v>26000</v>
      </c>
      <c r="J77" s="71">
        <v>26000</v>
      </c>
    </row>
    <row r="78" spans="1:12" ht="13.5" customHeight="1">
      <c r="A78" s="386" t="s">
        <v>936</v>
      </c>
      <c r="B78" s="386"/>
      <c r="C78" s="386"/>
      <c r="D78" s="386"/>
      <c r="E78" s="386"/>
      <c r="F78" s="386"/>
      <c r="G78" s="19">
        <v>69</v>
      </c>
      <c r="H78" s="20"/>
      <c r="I78" s="71"/>
      <c r="J78" s="71"/>
      <c r="L78" s="2" t="s">
        <v>2591</v>
      </c>
    </row>
    <row r="79" spans="1:12" ht="13.5" customHeight="1">
      <c r="A79" s="386" t="s">
        <v>2473</v>
      </c>
      <c r="B79" s="386"/>
      <c r="C79" s="386"/>
      <c r="D79" s="386"/>
      <c r="E79" s="386"/>
      <c r="F79" s="386"/>
      <c r="G79" s="19">
        <v>70</v>
      </c>
      <c r="H79" s="20"/>
      <c r="I79" s="70">
        <f>I80+I81-I82+I83+I84</f>
        <v>163625</v>
      </c>
      <c r="J79" s="70">
        <f>J80+J81-J82+J83+J84</f>
        <v>169564</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v>163625</v>
      </c>
      <c r="J83" s="71">
        <v>169564</v>
      </c>
    </row>
    <row r="84" spans="1:10" ht="13.5" customHeight="1">
      <c r="A84" s="383" t="s">
        <v>1135</v>
      </c>
      <c r="B84" s="383"/>
      <c r="C84" s="383"/>
      <c r="D84" s="383"/>
      <c r="E84" s="383"/>
      <c r="F84" s="383"/>
      <c r="G84" s="19">
        <v>75</v>
      </c>
      <c r="H84" s="20"/>
      <c r="I84" s="71"/>
      <c r="J84" s="71"/>
    </row>
    <row r="85" spans="1:12" ht="13.5" customHeight="1">
      <c r="A85" s="386" t="s">
        <v>1606</v>
      </c>
      <c r="B85" s="386"/>
      <c r="C85" s="386"/>
      <c r="D85" s="386"/>
      <c r="E85" s="386"/>
      <c r="F85" s="386"/>
      <c r="G85" s="19">
        <v>76</v>
      </c>
      <c r="H85" s="20"/>
      <c r="I85" s="71"/>
      <c r="J85" s="71"/>
      <c r="L85" s="2" t="s">
        <v>2591</v>
      </c>
    </row>
    <row r="86" spans="1:10" ht="13.5" customHeight="1">
      <c r="A86" s="386" t="s">
        <v>19</v>
      </c>
      <c r="B86" s="386"/>
      <c r="C86" s="386"/>
      <c r="D86" s="386"/>
      <c r="E86" s="386"/>
      <c r="F86" s="386"/>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6" t="s">
        <v>2652</v>
      </c>
      <c r="B90" s="386"/>
      <c r="C90" s="386"/>
      <c r="D90" s="386"/>
      <c r="E90" s="386"/>
      <c r="F90" s="386"/>
      <c r="G90" s="19">
        <v>81</v>
      </c>
      <c r="H90" s="20"/>
      <c r="I90" s="70">
        <f>I91-I92</f>
        <v>0</v>
      </c>
      <c r="J90" s="70">
        <f>J91-J92</f>
        <v>0</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c r="J92" s="71"/>
    </row>
    <row r="93" spans="1:12" ht="13.5" customHeight="1">
      <c r="A93" s="386" t="s">
        <v>2653</v>
      </c>
      <c r="B93" s="386"/>
      <c r="C93" s="386"/>
      <c r="D93" s="386"/>
      <c r="E93" s="386"/>
      <c r="F93" s="386"/>
      <c r="G93" s="19">
        <v>84</v>
      </c>
      <c r="H93" s="20"/>
      <c r="I93" s="70">
        <f>I94-I95</f>
        <v>5939</v>
      </c>
      <c r="J93" s="70">
        <f>J94-J95</f>
        <v>4686</v>
      </c>
      <c r="L93" s="2" t="s">
        <v>2591</v>
      </c>
    </row>
    <row r="94" spans="1:10" ht="13.5" customHeight="1">
      <c r="A94" s="383" t="s">
        <v>2640</v>
      </c>
      <c r="B94" s="383"/>
      <c r="C94" s="383"/>
      <c r="D94" s="383"/>
      <c r="E94" s="383"/>
      <c r="F94" s="383"/>
      <c r="G94" s="19">
        <v>85</v>
      </c>
      <c r="H94" s="20"/>
      <c r="I94" s="71">
        <v>5939</v>
      </c>
      <c r="J94" s="71">
        <v>4686</v>
      </c>
    </row>
    <row r="95" spans="1:10" ht="13.5" customHeight="1">
      <c r="A95" s="383" t="s">
        <v>1141</v>
      </c>
      <c r="B95" s="383"/>
      <c r="C95" s="383"/>
      <c r="D95" s="383"/>
      <c r="E95" s="383"/>
      <c r="F95" s="383"/>
      <c r="G95" s="19">
        <v>86</v>
      </c>
      <c r="H95" s="20"/>
      <c r="I95" s="71"/>
      <c r="J95" s="71"/>
    </row>
    <row r="96" spans="1:12" ht="13.5" customHeight="1">
      <c r="A96" s="386" t="s">
        <v>2191</v>
      </c>
      <c r="B96" s="386"/>
      <c r="C96" s="386"/>
      <c r="D96" s="386"/>
      <c r="E96" s="386"/>
      <c r="F96" s="386"/>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296450</v>
      </c>
      <c r="J104" s="70">
        <f>SUM(J105:J115)</f>
        <v>582755</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296450</v>
      </c>
      <c r="J110" s="71">
        <v>582755</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48364</v>
      </c>
      <c r="J116" s="70">
        <f>SUM(J117:J130)</f>
        <v>36610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535</v>
      </c>
      <c r="J122" s="71">
        <v>3322</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22528</v>
      </c>
      <c r="J124" s="71">
        <v>11041</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1613</v>
      </c>
      <c r="J126" s="71">
        <v>1238</v>
      </c>
    </row>
    <row r="127" spans="1:10" ht="13.5" customHeight="1">
      <c r="A127" s="383" t="s">
        <v>364</v>
      </c>
      <c r="B127" s="383"/>
      <c r="C127" s="383"/>
      <c r="D127" s="383"/>
      <c r="E127" s="383"/>
      <c r="F127" s="383"/>
      <c r="G127" s="19">
        <v>118</v>
      </c>
      <c r="H127" s="20"/>
      <c r="I127" s="71">
        <v>23688</v>
      </c>
      <c r="J127" s="71">
        <v>21009</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149656</v>
      </c>
      <c r="J131" s="71">
        <v>168768</v>
      </c>
    </row>
    <row r="132" spans="1:10" ht="13.5" customHeight="1">
      <c r="A132" s="381" t="s">
        <v>2657</v>
      </c>
      <c r="B132" s="381"/>
      <c r="C132" s="381"/>
      <c r="D132" s="381"/>
      <c r="E132" s="381"/>
      <c r="F132" s="381"/>
      <c r="G132" s="19">
        <v>123</v>
      </c>
      <c r="H132" s="20"/>
      <c r="I132" s="70">
        <f>I76+I97+I104+I116+I131</f>
        <v>690034</v>
      </c>
      <c r="J132" s="70">
        <f>J76+J97+J104+J116+J131</f>
        <v>988383</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97:F97"/>
    <mergeCell ref="A81:F81"/>
    <mergeCell ref="A83:F83"/>
    <mergeCell ref="A84:F84"/>
    <mergeCell ref="A86:F86"/>
    <mergeCell ref="A72:F72"/>
    <mergeCell ref="A73:F73"/>
    <mergeCell ref="A74:F74"/>
    <mergeCell ref="A76:F76"/>
    <mergeCell ref="A68:F68"/>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38:F38"/>
    <mergeCell ref="A39:F39"/>
    <mergeCell ref="A40:F40"/>
    <mergeCell ref="A41:F41"/>
    <mergeCell ref="A34:F34"/>
    <mergeCell ref="A35:F35"/>
    <mergeCell ref="A37:F37"/>
    <mergeCell ref="A36:F36"/>
    <mergeCell ref="A29:F29"/>
    <mergeCell ref="A30:F30"/>
    <mergeCell ref="A31:F31"/>
    <mergeCell ref="A32:F32"/>
    <mergeCell ref="A9:F9"/>
    <mergeCell ref="A10:F10"/>
    <mergeCell ref="A11:F11"/>
    <mergeCell ref="A12:F12"/>
    <mergeCell ref="A27:F27"/>
    <mergeCell ref="A28:F28"/>
    <mergeCell ref="A21:F21"/>
    <mergeCell ref="A22:F22"/>
    <mergeCell ref="A23:F23"/>
    <mergeCell ref="A24:F24"/>
    <mergeCell ref="A89:F89"/>
    <mergeCell ref="A90:F90"/>
    <mergeCell ref="A91:F91"/>
    <mergeCell ref="A92:F92"/>
    <mergeCell ref="A93:F93"/>
    <mergeCell ref="A17:F17"/>
    <mergeCell ref="A18:F18"/>
    <mergeCell ref="A19:F19"/>
    <mergeCell ref="A20:F20"/>
    <mergeCell ref="A33:F33"/>
    <mergeCell ref="A107:F107"/>
    <mergeCell ref="A102:F102"/>
    <mergeCell ref="A103:F103"/>
    <mergeCell ref="A104:F104"/>
    <mergeCell ref="A105:F105"/>
    <mergeCell ref="A13:F13"/>
    <mergeCell ref="A98:F98"/>
    <mergeCell ref="A106:F106"/>
    <mergeCell ref="A87:F87"/>
    <mergeCell ref="A88:F88"/>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53" sqref="J5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1"/>
      <c r="C2" s="411"/>
      <c r="D2" s="411"/>
      <c r="E2" s="411"/>
      <c r="F2" s="411"/>
      <c r="G2" s="411"/>
      <c r="H2" s="411"/>
      <c r="I2" s="412"/>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3"/>
      <c r="C3" s="413"/>
      <c r="D3" s="413"/>
      <c r="E3" s="413"/>
      <c r="F3" s="413"/>
      <c r="G3" s="413"/>
      <c r="H3" s="413"/>
      <c r="I3" s="414"/>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8" t="str">
        <f>"Obveznik: "&amp;IF(RefStr!C27&lt;&gt;"",RefStr!C27,"________")&amp;"; "&amp;IF(RefStr!C29&lt;&gt;"",RefStr!C29,"________________________________________________________"&amp;"; "&amp;IF(RefStr!F31&lt;&gt;"",RefStr!F31,"_______________"))</f>
        <v>Obveznik: 71847686816; LOKALNA RAZVOJNA AGENCIJA PINS</v>
      </c>
      <c r="B5" s="409"/>
      <c r="C5" s="409"/>
      <c r="D5" s="409"/>
      <c r="E5" s="409"/>
      <c r="F5" s="409"/>
      <c r="G5" s="409"/>
      <c r="H5" s="409"/>
      <c r="I5" s="409"/>
      <c r="J5" s="410"/>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7" t="s">
        <v>1836</v>
      </c>
      <c r="B8" s="407"/>
      <c r="C8" s="407"/>
      <c r="D8" s="407"/>
      <c r="E8" s="407"/>
      <c r="F8" s="407"/>
      <c r="G8" s="17">
        <v>125</v>
      </c>
      <c r="H8" s="18"/>
      <c r="I8" s="84">
        <f>SUM(I9:I13)</f>
        <v>822486</v>
      </c>
      <c r="J8" s="84">
        <f>SUM(J9:J13)</f>
        <v>768616</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431780</v>
      </c>
      <c r="J10" s="71">
        <v>320601</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390706</v>
      </c>
      <c r="J13" s="71">
        <v>448015</v>
      </c>
    </row>
    <row r="14" spans="1:10" s="2" customFormat="1" ht="13.5" customHeight="1">
      <c r="A14" s="381" t="s">
        <v>1837</v>
      </c>
      <c r="B14" s="381"/>
      <c r="C14" s="381"/>
      <c r="D14" s="381"/>
      <c r="E14" s="381"/>
      <c r="F14" s="381"/>
      <c r="G14" s="19">
        <v>131</v>
      </c>
      <c r="H14" s="20"/>
      <c r="I14" s="70">
        <f>I15+I16+I20+I24+I25+I26+I29+I36</f>
        <v>803662</v>
      </c>
      <c r="J14" s="70">
        <f>J15+J16+J20+J24+J25+J26+J29+J36</f>
        <v>737766</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325784</v>
      </c>
      <c r="J16" s="70">
        <f>SUM(J17:J19)</f>
        <v>210726</v>
      </c>
    </row>
    <row r="17" spans="1:10" s="2" customFormat="1" ht="13.5" customHeight="1">
      <c r="A17" s="418" t="s">
        <v>504</v>
      </c>
      <c r="B17" s="418"/>
      <c r="C17" s="418"/>
      <c r="D17" s="418"/>
      <c r="E17" s="418"/>
      <c r="F17" s="418"/>
      <c r="G17" s="19">
        <v>134</v>
      </c>
      <c r="H17" s="20"/>
      <c r="I17" s="71">
        <v>27517</v>
      </c>
      <c r="J17" s="71">
        <v>31477</v>
      </c>
    </row>
    <row r="18" spans="1:10" s="2" customFormat="1" ht="13.5" customHeight="1">
      <c r="A18" s="418" t="s">
        <v>505</v>
      </c>
      <c r="B18" s="418"/>
      <c r="C18" s="418"/>
      <c r="D18" s="418"/>
      <c r="E18" s="418"/>
      <c r="F18" s="418"/>
      <c r="G18" s="19">
        <v>135</v>
      </c>
      <c r="H18" s="20"/>
      <c r="I18" s="71">
        <v>3872</v>
      </c>
      <c r="J18" s="71">
        <v>1833</v>
      </c>
    </row>
    <row r="19" spans="1:10" s="2" customFormat="1" ht="13.5" customHeight="1">
      <c r="A19" s="418" t="s">
        <v>1426</v>
      </c>
      <c r="B19" s="418"/>
      <c r="C19" s="418"/>
      <c r="D19" s="418"/>
      <c r="E19" s="418"/>
      <c r="F19" s="418"/>
      <c r="G19" s="19">
        <v>136</v>
      </c>
      <c r="H19" s="20"/>
      <c r="I19" s="71">
        <v>294395</v>
      </c>
      <c r="J19" s="71">
        <v>177416</v>
      </c>
    </row>
    <row r="20" spans="1:10" s="2" customFormat="1" ht="13.5" customHeight="1">
      <c r="A20" s="383" t="s">
        <v>1839</v>
      </c>
      <c r="B20" s="383"/>
      <c r="C20" s="383"/>
      <c r="D20" s="383"/>
      <c r="E20" s="383"/>
      <c r="F20" s="383"/>
      <c r="G20" s="19">
        <v>137</v>
      </c>
      <c r="H20" s="20"/>
      <c r="I20" s="70">
        <f>SUM(I21:I23)</f>
        <v>270999</v>
      </c>
      <c r="J20" s="70">
        <f>SUM(J21:J23)</f>
        <v>412428</v>
      </c>
    </row>
    <row r="21" spans="1:10" s="2" customFormat="1" ht="13.5" customHeight="1">
      <c r="A21" s="418" t="s">
        <v>724</v>
      </c>
      <c r="B21" s="418"/>
      <c r="C21" s="418"/>
      <c r="D21" s="418"/>
      <c r="E21" s="418"/>
      <c r="F21" s="418"/>
      <c r="G21" s="19">
        <v>138</v>
      </c>
      <c r="H21" s="20"/>
      <c r="I21" s="71">
        <v>181512</v>
      </c>
      <c r="J21" s="71">
        <v>266966</v>
      </c>
    </row>
    <row r="22" spans="1:10" s="2" customFormat="1" ht="13.5" customHeight="1">
      <c r="A22" s="418" t="s">
        <v>961</v>
      </c>
      <c r="B22" s="418"/>
      <c r="C22" s="418"/>
      <c r="D22" s="418"/>
      <c r="E22" s="418"/>
      <c r="F22" s="418"/>
      <c r="G22" s="19">
        <v>139</v>
      </c>
      <c r="H22" s="20"/>
      <c r="I22" s="71">
        <v>49716</v>
      </c>
      <c r="J22" s="71">
        <v>84935</v>
      </c>
    </row>
    <row r="23" spans="1:10" s="2" customFormat="1" ht="13.5" customHeight="1">
      <c r="A23" s="418" t="s">
        <v>962</v>
      </c>
      <c r="B23" s="418"/>
      <c r="C23" s="418"/>
      <c r="D23" s="418"/>
      <c r="E23" s="418"/>
      <c r="F23" s="418"/>
      <c r="G23" s="19">
        <v>140</v>
      </c>
      <c r="H23" s="20"/>
      <c r="I23" s="71">
        <v>39771</v>
      </c>
      <c r="J23" s="71">
        <v>60527</v>
      </c>
    </row>
    <row r="24" spans="1:10" s="2" customFormat="1" ht="13.5" customHeight="1">
      <c r="A24" s="383" t="s">
        <v>259</v>
      </c>
      <c r="B24" s="383"/>
      <c r="C24" s="383"/>
      <c r="D24" s="383"/>
      <c r="E24" s="383"/>
      <c r="F24" s="383"/>
      <c r="G24" s="19">
        <v>141</v>
      </c>
      <c r="H24" s="20"/>
      <c r="I24" s="71">
        <v>12053</v>
      </c>
      <c r="J24" s="71">
        <v>6552</v>
      </c>
    </row>
    <row r="25" spans="1:10" s="2" customFormat="1" ht="13.5" customHeight="1">
      <c r="A25" s="383" t="s">
        <v>260</v>
      </c>
      <c r="B25" s="383"/>
      <c r="C25" s="383"/>
      <c r="D25" s="383"/>
      <c r="E25" s="383"/>
      <c r="F25" s="383"/>
      <c r="G25" s="19">
        <v>142</v>
      </c>
      <c r="H25" s="20"/>
      <c r="I25" s="71">
        <v>194826</v>
      </c>
      <c r="J25" s="71">
        <v>108060</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c r="J44" s="71"/>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12885</v>
      </c>
      <c r="J48" s="70">
        <f>SUM(J49:J55)</f>
        <v>26164</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11572</v>
      </c>
      <c r="J51" s="71">
        <v>16866</v>
      </c>
    </row>
    <row r="52" spans="1:10" s="2" customFormat="1" ht="13.5" customHeight="1">
      <c r="A52" s="403" t="s">
        <v>1439</v>
      </c>
      <c r="B52" s="403"/>
      <c r="C52" s="403"/>
      <c r="D52" s="403"/>
      <c r="E52" s="403"/>
      <c r="F52" s="403"/>
      <c r="G52" s="19">
        <v>169</v>
      </c>
      <c r="H52" s="20"/>
      <c r="I52" s="71">
        <v>1313</v>
      </c>
      <c r="J52" s="71">
        <v>9298</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822486</v>
      </c>
      <c r="J60" s="70">
        <f>J8+J37+J56+J57</f>
        <v>768616</v>
      </c>
    </row>
    <row r="61" spans="1:10" s="2" customFormat="1" ht="13.5" customHeight="1">
      <c r="A61" s="381" t="s">
        <v>1845</v>
      </c>
      <c r="B61" s="381"/>
      <c r="C61" s="381"/>
      <c r="D61" s="381"/>
      <c r="E61" s="381"/>
      <c r="F61" s="381"/>
      <c r="G61" s="19">
        <v>178</v>
      </c>
      <c r="H61" s="20"/>
      <c r="I61" s="70">
        <f>I14+I48+I58+I59</f>
        <v>816547</v>
      </c>
      <c r="J61" s="70">
        <f>J14+J48+J58+J59</f>
        <v>763930</v>
      </c>
    </row>
    <row r="62" spans="1:12" s="2" customFormat="1" ht="13.5" customHeight="1">
      <c r="A62" s="381" t="s">
        <v>2581</v>
      </c>
      <c r="B62" s="381"/>
      <c r="C62" s="381"/>
      <c r="D62" s="381"/>
      <c r="E62" s="381"/>
      <c r="F62" s="381"/>
      <c r="G62" s="19">
        <v>179</v>
      </c>
      <c r="H62" s="20"/>
      <c r="I62" s="70">
        <f>I60-I61</f>
        <v>5939</v>
      </c>
      <c r="J62" s="70">
        <f>J60-J61</f>
        <v>4686</v>
      </c>
      <c r="L62" s="2" t="s">
        <v>2591</v>
      </c>
    </row>
    <row r="63" spans="1:10" s="2" customFormat="1" ht="13.5" customHeight="1">
      <c r="A63" s="403" t="s">
        <v>2658</v>
      </c>
      <c r="B63" s="403"/>
      <c r="C63" s="403"/>
      <c r="D63" s="403"/>
      <c r="E63" s="403"/>
      <c r="F63" s="403"/>
      <c r="G63" s="19">
        <v>180</v>
      </c>
      <c r="H63" s="20"/>
      <c r="I63" s="70">
        <f>IF(I60&gt;I61,I60-I61,0)</f>
        <v>5939</v>
      </c>
      <c r="J63" s="70">
        <f>IF(J60&gt;J61,J60-J61,0)</f>
        <v>4686</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5939</v>
      </c>
      <c r="J66" s="70">
        <f>J62-J65</f>
        <v>4686</v>
      </c>
      <c r="L66" s="2" t="s">
        <v>2591</v>
      </c>
    </row>
    <row r="67" spans="1:10" s="2" customFormat="1" ht="13.5" customHeight="1">
      <c r="A67" s="403" t="s">
        <v>779</v>
      </c>
      <c r="B67" s="403"/>
      <c r="C67" s="403"/>
      <c r="D67" s="403"/>
      <c r="E67" s="403"/>
      <c r="F67" s="403"/>
      <c r="G67" s="19">
        <v>184</v>
      </c>
      <c r="H67" s="20"/>
      <c r="I67" s="70">
        <f>IF(I66&gt;0,I66,0)</f>
        <v>5939</v>
      </c>
      <c r="J67" s="70">
        <f>IF(J66&gt;0,J66,0)</f>
        <v>4686</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4" t="s">
        <v>1425</v>
      </c>
      <c r="B69" s="384"/>
      <c r="C69" s="384"/>
      <c r="D69" s="384"/>
      <c r="E69" s="384"/>
      <c r="F69" s="384"/>
      <c r="G69" s="406"/>
      <c r="H69" s="406"/>
      <c r="I69" s="406"/>
      <c r="J69" s="406"/>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4" t="s">
        <v>1447</v>
      </c>
      <c r="B76" s="384"/>
      <c r="C76" s="384"/>
      <c r="D76" s="384"/>
      <c r="E76" s="384"/>
      <c r="F76" s="384"/>
      <c r="G76" s="406"/>
      <c r="H76" s="406"/>
      <c r="I76" s="406"/>
      <c r="J76" s="406"/>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4" t="s">
        <v>2852</v>
      </c>
      <c r="B84" s="384"/>
      <c r="C84" s="384"/>
      <c r="D84" s="384"/>
      <c r="E84" s="384"/>
      <c r="F84" s="384"/>
      <c r="G84" s="406"/>
      <c r="H84" s="406"/>
      <c r="I84" s="406"/>
      <c r="J84" s="406"/>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15" t="s">
        <v>1448</v>
      </c>
      <c r="B89" s="415"/>
      <c r="C89" s="415"/>
      <c r="D89" s="415"/>
      <c r="E89" s="415"/>
      <c r="F89" s="415"/>
      <c r="G89" s="19">
        <v>202</v>
      </c>
      <c r="H89" s="20"/>
      <c r="I89" s="77"/>
      <c r="J89" s="77"/>
      <c r="L89" s="2" t="s">
        <v>2591</v>
      </c>
    </row>
    <row r="90" spans="1:12" s="2" customFormat="1" ht="25.5" customHeight="1">
      <c r="A90" s="415" t="s">
        <v>1473</v>
      </c>
      <c r="B90" s="415"/>
      <c r="C90" s="415"/>
      <c r="D90" s="415"/>
      <c r="E90" s="415"/>
      <c r="F90" s="415"/>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15" t="s">
        <v>2621</v>
      </c>
      <c r="B99" s="415"/>
      <c r="C99" s="415"/>
      <c r="D99" s="415"/>
      <c r="E99" s="415"/>
      <c r="F99" s="415"/>
      <c r="G99" s="19">
        <v>212</v>
      </c>
      <c r="H99" s="20"/>
      <c r="I99" s="77"/>
      <c r="J99" s="77"/>
      <c r="L99" s="2" t="s">
        <v>2591</v>
      </c>
    </row>
    <row r="100" spans="1:12" s="2" customFormat="1" ht="15" customHeight="1">
      <c r="A100" s="415" t="s">
        <v>1474</v>
      </c>
      <c r="B100" s="415"/>
      <c r="C100" s="415"/>
      <c r="D100" s="415"/>
      <c r="E100" s="415"/>
      <c r="F100" s="415"/>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4" t="s">
        <v>1565</v>
      </c>
      <c r="B102" s="384"/>
      <c r="C102" s="384"/>
      <c r="D102" s="384"/>
      <c r="E102" s="384"/>
      <c r="F102" s="384"/>
      <c r="G102" s="406"/>
      <c r="H102" s="406"/>
      <c r="I102" s="406"/>
      <c r="J102" s="406"/>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29:F29"/>
    <mergeCell ref="A36:F36"/>
    <mergeCell ref="A37:F37"/>
    <mergeCell ref="A32:F32"/>
    <mergeCell ref="A33:F33"/>
    <mergeCell ref="A30:F30"/>
    <mergeCell ref="A31:F31"/>
    <mergeCell ref="A17:F17"/>
    <mergeCell ref="A22:F22"/>
    <mergeCell ref="A23:F23"/>
    <mergeCell ref="A20:F20"/>
    <mergeCell ref="A21:F21"/>
    <mergeCell ref="A28:F28"/>
    <mergeCell ref="A15:F15"/>
    <mergeCell ref="A13:F13"/>
    <mergeCell ref="A88:J88"/>
    <mergeCell ref="A18:F18"/>
    <mergeCell ref="A19:F19"/>
    <mergeCell ref="A26:F26"/>
    <mergeCell ref="A27:F27"/>
    <mergeCell ref="A24:F24"/>
    <mergeCell ref="A25:F25"/>
    <mergeCell ref="A16:F16"/>
    <mergeCell ref="A5:J5"/>
    <mergeCell ref="A6:F6"/>
    <mergeCell ref="A2:I2"/>
    <mergeCell ref="A3:I3"/>
    <mergeCell ref="J2:J3"/>
    <mergeCell ref="A7:F7"/>
    <mergeCell ref="A57:F57"/>
    <mergeCell ref="A58:F58"/>
    <mergeCell ref="A59:F59"/>
    <mergeCell ref="A60:F60"/>
    <mergeCell ref="A9:F9"/>
    <mergeCell ref="A8:F8"/>
    <mergeCell ref="A11:F11"/>
    <mergeCell ref="A12:F12"/>
    <mergeCell ref="A10:F10"/>
    <mergeCell ref="A14:F14"/>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71847686816; LOKALNA RAZVOJNA AGENCIJA PINS</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431780</v>
      </c>
      <c r="J26" s="77">
        <v>320601</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431780</v>
      </c>
      <c r="J37" s="94">
        <v>320601</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12016</v>
      </c>
      <c r="J50" s="77">
        <v>16577</v>
      </c>
    </row>
    <row r="51" spans="1:10" s="2" customFormat="1" ht="24.75" customHeight="1">
      <c r="A51" s="403" t="s">
        <v>2219</v>
      </c>
      <c r="B51" s="403"/>
      <c r="C51" s="403"/>
      <c r="D51" s="403"/>
      <c r="E51" s="403"/>
      <c r="F51" s="403"/>
      <c r="G51" s="443"/>
      <c r="H51" s="19">
        <v>253</v>
      </c>
      <c r="I51" s="77">
        <v>1154</v>
      </c>
      <c r="J51" s="77">
        <v>1098</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1651</v>
      </c>
      <c r="J60" s="77">
        <v>4562</v>
      </c>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v>1000</v>
      </c>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17300</v>
      </c>
      <c r="J65" s="77">
        <v>14062</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v>1</v>
      </c>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71847686816; LOKALNA RAZVOJNA AGENCIJA PINS</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15" t="s">
        <v>2908</v>
      </c>
      <c r="B19" s="415"/>
      <c r="C19" s="415"/>
      <c r="D19" s="415"/>
      <c r="E19" s="415"/>
      <c r="F19" s="415"/>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15" t="s">
        <v>2524</v>
      </c>
      <c r="B25" s="415"/>
      <c r="C25" s="415"/>
      <c r="D25" s="415"/>
      <c r="E25" s="415"/>
      <c r="F25" s="415"/>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15" t="s">
        <v>2523</v>
      </c>
      <c r="B36" s="415"/>
      <c r="C36" s="415"/>
      <c r="D36" s="415"/>
      <c r="E36" s="415"/>
      <c r="F36" s="415"/>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15" t="s">
        <v>2426</v>
      </c>
      <c r="B42" s="415"/>
      <c r="C42" s="415"/>
      <c r="D42" s="415"/>
      <c r="E42" s="415"/>
      <c r="F42" s="415"/>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15" t="s">
        <v>2522</v>
      </c>
      <c r="B49" s="415"/>
      <c r="C49" s="415"/>
      <c r="D49" s="415"/>
      <c r="E49" s="415"/>
      <c r="F49" s="415"/>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15" t="s">
        <v>2913</v>
      </c>
      <c r="B55" s="415"/>
      <c r="C55" s="415"/>
      <c r="D55" s="415"/>
      <c r="E55" s="415"/>
      <c r="F55" s="415"/>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16:F16"/>
    <mergeCell ref="A17:F17"/>
    <mergeCell ref="J2:J3"/>
    <mergeCell ref="A2:I2"/>
    <mergeCell ref="A3:I3"/>
    <mergeCell ref="A25:F25"/>
    <mergeCell ref="A27:F27"/>
    <mergeCell ref="A11:F11"/>
    <mergeCell ref="A12:F12"/>
    <mergeCell ref="A13:F13"/>
    <mergeCell ref="A14:F14"/>
    <mergeCell ref="A15:F15"/>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71847686816; LOKALNA RAZVOJNA AGENCIJA PINS</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15" t="s">
        <v>2525</v>
      </c>
      <c r="B17" s="415"/>
      <c r="C17" s="415"/>
      <c r="D17" s="415"/>
      <c r="E17" s="415"/>
      <c r="F17" s="415"/>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15" t="s">
        <v>2118</v>
      </c>
      <c r="B28" s="415"/>
      <c r="C28" s="415"/>
      <c r="D28" s="415"/>
      <c r="E28" s="415"/>
      <c r="F28" s="415"/>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15" t="s">
        <v>2119</v>
      </c>
      <c r="B34" s="415"/>
      <c r="C34" s="415"/>
      <c r="D34" s="415"/>
      <c r="E34" s="415"/>
      <c r="F34" s="415"/>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15" t="s">
        <v>451</v>
      </c>
      <c r="B41" s="415"/>
      <c r="C41" s="415"/>
      <c r="D41" s="415"/>
      <c r="E41" s="415"/>
      <c r="F41" s="415"/>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15" t="s">
        <v>1835</v>
      </c>
      <c r="B47" s="415"/>
      <c r="C47" s="415"/>
      <c r="D47" s="415"/>
      <c r="E47" s="415"/>
      <c r="F47" s="415"/>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8:F18"/>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71847686816; LOKALNA RAZVOJNA AGENCIJA PINS</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2017-01-04T10:24:58Z</cp:lastPrinted>
  <dcterms:created xsi:type="dcterms:W3CDTF">2008-10-17T11:51:54Z</dcterms:created>
  <dcterms:modified xsi:type="dcterms:W3CDTF">2018-03-20T11:57:16Z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